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7455" windowHeight="5490" activeTab="1"/>
  </bookViews>
  <sheets>
    <sheet name="Inputs " sheetId="1" r:id="rId1"/>
    <sheet name="Schedule" sheetId="2" r:id="rId2"/>
    <sheet name="IMP1" sheetId="3" state="hidden" r:id="rId3"/>
    <sheet name="Amount" sheetId="4" state="hidden" r:id="rId4"/>
    <sheet name="Amount2" sheetId="5" state="hidden" r:id="rId5"/>
  </sheets>
  <definedNames>
    <definedName name="_xlnm.Print_Area" localSheetId="3">'Amount'!$A$1:$Q$27</definedName>
  </definedNames>
  <calcPr fullCalcOnLoad="1"/>
</workbook>
</file>

<file path=xl/comments3.xml><?xml version="1.0" encoding="utf-8"?>
<comments xmlns="http://schemas.openxmlformats.org/spreadsheetml/2006/main">
  <authors>
    <author>Mr.Mak</author>
  </authors>
  <commentList>
    <comment ref="B9" authorId="0">
      <text>
        <r>
          <rPr>
            <b/>
            <sz val="10"/>
            <rFont val="Tahoma"/>
            <family val="2"/>
          </rPr>
          <t xml:space="preserve">Anand :
</t>
        </r>
        <r>
          <rPr>
            <b/>
            <sz val="36"/>
            <color indexed="10"/>
            <rFont val="Tahoma"/>
            <family val="2"/>
          </rPr>
          <t>STOP !!</t>
        </r>
        <r>
          <rPr>
            <sz val="26"/>
            <rFont val="Tahoma"/>
            <family val="2"/>
          </rPr>
          <t xml:space="preserve">
DON’T MAKE CHANGES IN THIS SHEET</t>
        </r>
      </text>
    </comment>
  </commentList>
</comments>
</file>

<file path=xl/sharedStrings.xml><?xml version="1.0" encoding="utf-8"?>
<sst xmlns="http://schemas.openxmlformats.org/spreadsheetml/2006/main" count="49" uniqueCount="25">
  <si>
    <t>Laon Amount in Rs.</t>
  </si>
  <si>
    <t>Rate of Interest in %</t>
  </si>
  <si>
    <t>Term of Repayment in Month</t>
  </si>
  <si>
    <t xml:space="preserve">Calculation of EMI </t>
  </si>
  <si>
    <t>Month</t>
  </si>
  <si>
    <t>Opening Balance</t>
  </si>
  <si>
    <t>EMI</t>
  </si>
  <si>
    <t>Principal</t>
  </si>
  <si>
    <t>Interest</t>
  </si>
  <si>
    <t>Closing Balance</t>
  </si>
  <si>
    <t>Tentative Calculation of EMI</t>
  </si>
  <si>
    <t>Table showing the Calculation of EMI</t>
  </si>
  <si>
    <t>Year</t>
  </si>
  <si>
    <t>Amount</t>
  </si>
  <si>
    <t>Actual</t>
  </si>
  <si>
    <t>% p.a.</t>
  </si>
  <si>
    <t>Period</t>
  </si>
  <si>
    <t>years</t>
  </si>
  <si>
    <t>per month</t>
  </si>
  <si>
    <t>PMT</t>
  </si>
  <si>
    <t>Chart Showing the EMI for an amount of RS 100.</t>
  </si>
  <si>
    <t xml:space="preserve">INSERT INPUTS IN THIS SHEET </t>
  </si>
  <si>
    <t>Payment</t>
  </si>
  <si>
    <t>Go to the EMI Schedule</t>
  </si>
  <si>
    <t>BACK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</si>
</sst>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9]dddd\,\ mmmm\ dd\,\ yyyy"/>
    <numFmt numFmtId="173" formatCode="[$-409]mmm\-yy;@"/>
    <numFmt numFmtId="174" formatCode="mmm\-yyyy"/>
    <numFmt numFmtId="175" formatCode="0.0"/>
    <numFmt numFmtId="176" formatCode="0.000"/>
    <numFmt numFmtId="177" formatCode="0.0000000"/>
    <numFmt numFmtId="178" formatCode="[$INR]\ #,##0.00_);[Red]\([$INR]\ #,##0.00\)"/>
    <numFmt numFmtId="179" formatCode="[$INR]\ #,##0_);[Red]\([$INR]\ #,##0\)"/>
    <numFmt numFmtId="180" formatCode="0.0000"/>
    <numFmt numFmtId="181" formatCode="0.000000000"/>
    <numFmt numFmtId="182" formatCode="0.00000000"/>
    <numFmt numFmtId="183" formatCode="0.000000"/>
    <numFmt numFmtId="184" formatCode="0.00000"/>
  </numFmts>
  <fonts count="7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Tahoma"/>
      <family val="2"/>
    </font>
    <font>
      <sz val="2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 Black"/>
      <family val="2"/>
    </font>
    <font>
      <b/>
      <sz val="12"/>
      <color indexed="15"/>
      <name val="Arial Black"/>
      <family val="2"/>
    </font>
    <font>
      <sz val="10"/>
      <name val="Arial Black"/>
      <family val="2"/>
    </font>
    <font>
      <sz val="10"/>
      <color indexed="20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1"/>
      <color indexed="10"/>
      <name val="Impact"/>
      <family val="2"/>
    </font>
    <font>
      <b/>
      <sz val="10"/>
      <color indexed="10"/>
      <name val="Arial"/>
      <family val="2"/>
    </font>
    <font>
      <b/>
      <sz val="14"/>
      <color indexed="9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sz val="11"/>
      <name val="Impact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22"/>
      <color indexed="9"/>
      <name val="Verdana"/>
      <family val="2"/>
    </font>
    <font>
      <sz val="20"/>
      <color indexed="9"/>
      <name val="Verdana"/>
      <family val="2"/>
    </font>
    <font>
      <b/>
      <sz val="36"/>
      <color indexed="10"/>
      <name val="Tahoma"/>
      <family val="2"/>
    </font>
    <font>
      <u val="single"/>
      <sz val="10"/>
      <name val="Arial"/>
      <family val="2"/>
    </font>
    <font>
      <sz val="10"/>
      <name val="Calibri"/>
      <family val="2"/>
    </font>
    <font>
      <b/>
      <sz val="16"/>
      <color indexed="1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 locked="0"/>
    </xf>
    <xf numFmtId="0" fontId="11" fillId="35" borderId="11" xfId="0" applyFont="1" applyFill="1" applyBorder="1" applyAlignment="1" applyProtection="1">
      <alignment horizontal="center"/>
      <protection/>
    </xf>
    <xf numFmtId="0" fontId="12" fillId="36" borderId="11" xfId="0" applyFont="1" applyFill="1" applyBorder="1" applyAlignment="1" applyProtection="1">
      <alignment horizontal="center"/>
      <protection locked="0"/>
    </xf>
    <xf numFmtId="0" fontId="13" fillId="35" borderId="11" xfId="0" applyFont="1" applyFill="1" applyBorder="1" applyAlignment="1" applyProtection="1">
      <alignment horizontal="center"/>
      <protection/>
    </xf>
    <xf numFmtId="177" fontId="14" fillId="37" borderId="11" xfId="0" applyNumberFormat="1" applyFont="1" applyFill="1" applyBorder="1" applyAlignment="1" applyProtection="1">
      <alignment/>
      <protection/>
    </xf>
    <xf numFmtId="0" fontId="0" fillId="38" borderId="0" xfId="0" applyFill="1" applyAlignment="1" applyProtection="1">
      <alignment/>
      <protection locked="0"/>
    </xf>
    <xf numFmtId="0" fontId="15" fillId="35" borderId="11" xfId="0" applyFont="1" applyFill="1" applyBorder="1" applyAlignment="1" applyProtection="1">
      <alignment/>
      <protection/>
    </xf>
    <xf numFmtId="0" fontId="16" fillId="39" borderId="11" xfId="0" applyFont="1" applyFill="1" applyBorder="1" applyAlignment="1" applyProtection="1">
      <alignment/>
      <protection locked="0"/>
    </xf>
    <xf numFmtId="0" fontId="9" fillId="40" borderId="11" xfId="0" applyFont="1" applyFill="1" applyBorder="1" applyAlignment="1" applyProtection="1">
      <alignment/>
      <protection/>
    </xf>
    <xf numFmtId="1" fontId="17" fillId="39" borderId="11" xfId="0" applyNumberFormat="1" applyFont="1" applyFill="1" applyBorder="1" applyAlignment="1" applyProtection="1">
      <alignment/>
      <protection/>
    </xf>
    <xf numFmtId="0" fontId="18" fillId="40" borderId="11" xfId="0" applyFont="1" applyFill="1" applyBorder="1" applyAlignment="1" applyProtection="1">
      <alignment/>
      <protection/>
    </xf>
    <xf numFmtId="0" fontId="9" fillId="41" borderId="11" xfId="0" applyFont="1" applyFill="1" applyBorder="1" applyAlignment="1" applyProtection="1">
      <alignment/>
      <protection/>
    </xf>
    <xf numFmtId="1" fontId="9" fillId="41" borderId="11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 locked="0"/>
    </xf>
    <xf numFmtId="0" fontId="21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0" fontId="16" fillId="35" borderId="11" xfId="0" applyFont="1" applyFill="1" applyBorder="1" applyAlignment="1" applyProtection="1">
      <alignment/>
      <protection locked="0"/>
    </xf>
    <xf numFmtId="0" fontId="9" fillId="35" borderId="11" xfId="0" applyFont="1" applyFill="1" applyBorder="1" applyAlignment="1" applyProtection="1">
      <alignment/>
      <protection/>
    </xf>
    <xf numFmtId="2" fontId="17" fillId="35" borderId="11" xfId="0" applyNumberFormat="1" applyFont="1" applyFill="1" applyBorder="1" applyAlignment="1" applyProtection="1">
      <alignment/>
      <protection/>
    </xf>
    <xf numFmtId="0" fontId="18" fillId="35" borderId="11" xfId="0" applyFont="1" applyFill="1" applyBorder="1" applyAlignment="1" applyProtection="1">
      <alignment/>
      <protection/>
    </xf>
    <xf numFmtId="2" fontId="22" fillId="35" borderId="11" xfId="0" applyNumberFormat="1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0" fontId="24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/>
    </xf>
    <xf numFmtId="176" fontId="24" fillId="0" borderId="0" xfId="0" applyNumberFormat="1" applyFont="1" applyFill="1" applyAlignment="1">
      <alignment/>
    </xf>
    <xf numFmtId="176" fontId="26" fillId="0" borderId="0" xfId="0" applyNumberFormat="1" applyFont="1" applyFill="1" applyAlignment="1">
      <alignment/>
    </xf>
    <xf numFmtId="0" fontId="2" fillId="42" borderId="12" xfId="0" applyFont="1" applyFill="1" applyBorder="1" applyAlignment="1">
      <alignment horizontal="center"/>
    </xf>
    <xf numFmtId="43" fontId="2" fillId="42" borderId="12" xfId="42" applyFont="1" applyFill="1" applyBorder="1" applyAlignment="1">
      <alignment horizontal="center"/>
    </xf>
    <xf numFmtId="0" fontId="1" fillId="43" borderId="13" xfId="0" applyFont="1" applyFill="1" applyBorder="1" applyAlignment="1">
      <alignment horizontal="center"/>
    </xf>
    <xf numFmtId="43" fontId="1" fillId="43" borderId="13" xfId="42" applyFont="1" applyFill="1" applyBorder="1" applyAlignment="1">
      <alignment/>
    </xf>
    <xf numFmtId="0" fontId="1" fillId="44" borderId="13" xfId="0" applyFont="1" applyFill="1" applyBorder="1" applyAlignment="1">
      <alignment horizontal="center"/>
    </xf>
    <xf numFmtId="43" fontId="1" fillId="44" borderId="13" xfId="42" applyFont="1" applyFill="1" applyBorder="1" applyAlignment="1">
      <alignment/>
    </xf>
    <xf numFmtId="0" fontId="1" fillId="45" borderId="0" xfId="0" applyFont="1" applyFill="1" applyAlignment="1">
      <alignment horizontal="center"/>
    </xf>
    <xf numFmtId="43" fontId="1" fillId="45" borderId="0" xfId="42" applyFont="1" applyFill="1" applyAlignment="1">
      <alignment/>
    </xf>
    <xf numFmtId="0" fontId="1" fillId="45" borderId="0" xfId="0" applyFont="1" applyFill="1" applyAlignment="1">
      <alignment/>
    </xf>
    <xf numFmtId="0" fontId="2" fillId="45" borderId="0" xfId="0" applyFont="1" applyFill="1" applyAlignment="1">
      <alignment horizontal="center"/>
    </xf>
    <xf numFmtId="1" fontId="1" fillId="45" borderId="0" xfId="0" applyNumberFormat="1" applyFont="1" applyFill="1" applyAlignment="1">
      <alignment/>
    </xf>
    <xf numFmtId="43" fontId="28" fillId="45" borderId="0" xfId="53" applyNumberFormat="1" applyFont="1" applyFill="1" applyAlignment="1" applyProtection="1">
      <alignment/>
      <protection/>
    </xf>
    <xf numFmtId="0" fontId="29" fillId="46" borderId="0" xfId="0" applyFont="1" applyFill="1" applyAlignment="1">
      <alignment/>
    </xf>
    <xf numFmtId="0" fontId="29" fillId="46" borderId="0" xfId="0" applyFont="1" applyFill="1" applyBorder="1" applyAlignment="1">
      <alignment/>
    </xf>
    <xf numFmtId="0" fontId="30" fillId="46" borderId="0" xfId="0" applyFont="1" applyFill="1" applyBorder="1" applyAlignment="1" applyProtection="1">
      <alignment/>
      <protection/>
    </xf>
    <xf numFmtId="0" fontId="31" fillId="46" borderId="11" xfId="0" applyFont="1" applyFill="1" applyBorder="1" applyAlignment="1" applyProtection="1">
      <alignment/>
      <protection locked="0"/>
    </xf>
    <xf numFmtId="0" fontId="31" fillId="46" borderId="0" xfId="0" applyFont="1" applyFill="1" applyBorder="1" applyAlignment="1" applyProtection="1">
      <alignment/>
      <protection/>
    </xf>
    <xf numFmtId="1" fontId="32" fillId="46" borderId="0" xfId="0" applyNumberFormat="1" applyFont="1" applyFill="1" applyBorder="1" applyAlignment="1" applyProtection="1">
      <alignment/>
      <protection/>
    </xf>
    <xf numFmtId="0" fontId="32" fillId="46" borderId="0" xfId="0" applyFont="1" applyFill="1" applyBorder="1" applyAlignment="1" applyProtection="1">
      <alignment/>
      <protection/>
    </xf>
    <xf numFmtId="1" fontId="31" fillId="46" borderId="0" xfId="0" applyNumberFormat="1" applyFont="1" applyFill="1" applyBorder="1" applyAlignment="1" applyProtection="1">
      <alignment/>
      <protection/>
    </xf>
    <xf numFmtId="0" fontId="33" fillId="46" borderId="0" xfId="0" applyFont="1" applyFill="1" applyAlignment="1">
      <alignment/>
    </xf>
    <xf numFmtId="0" fontId="34" fillId="46" borderId="14" xfId="0" applyFont="1" applyFill="1" applyBorder="1" applyAlignment="1">
      <alignment horizontal="center"/>
    </xf>
    <xf numFmtId="0" fontId="34" fillId="46" borderId="15" xfId="0" applyFont="1" applyFill="1" applyBorder="1" applyAlignment="1">
      <alignment horizontal="center"/>
    </xf>
    <xf numFmtId="0" fontId="34" fillId="46" borderId="16" xfId="0" applyFont="1" applyFill="1" applyBorder="1" applyAlignment="1">
      <alignment horizontal="center"/>
    </xf>
    <xf numFmtId="0" fontId="34" fillId="46" borderId="17" xfId="0" applyFont="1" applyFill="1" applyBorder="1" applyAlignment="1">
      <alignment horizontal="center"/>
    </xf>
    <xf numFmtId="0" fontId="34" fillId="46" borderId="18" xfId="0" applyFont="1" applyFill="1" applyBorder="1" applyAlignment="1">
      <alignment horizontal="center"/>
    </xf>
    <xf numFmtId="0" fontId="34" fillId="46" borderId="19" xfId="0" applyFont="1" applyFill="1" applyBorder="1" applyAlignment="1">
      <alignment horizontal="center"/>
    </xf>
    <xf numFmtId="0" fontId="6" fillId="46" borderId="20" xfId="53" applyFont="1" applyFill="1" applyBorder="1" applyAlignment="1" applyProtection="1">
      <alignment horizontal="center"/>
      <protection/>
    </xf>
    <xf numFmtId="0" fontId="6" fillId="46" borderId="21" xfId="53" applyFont="1" applyFill="1" applyBorder="1" applyAlignment="1" applyProtection="1">
      <alignment horizontal="center"/>
      <protection/>
    </xf>
    <xf numFmtId="0" fontId="6" fillId="46" borderId="22" xfId="53" applyFont="1" applyFill="1" applyBorder="1" applyAlignment="1" applyProtection="1">
      <alignment horizontal="center"/>
      <protection/>
    </xf>
    <xf numFmtId="0" fontId="8" fillId="47" borderId="0" xfId="0" applyFont="1" applyFill="1" applyAlignment="1" applyProtection="1">
      <alignment horizontal="center"/>
      <protection/>
    </xf>
    <xf numFmtId="0" fontId="19" fillId="47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.57421875" style="53" customWidth="1"/>
    <col min="2" max="2" width="3.8515625" style="53" customWidth="1"/>
    <col min="3" max="3" width="9.140625" style="53" customWidth="1"/>
    <col min="4" max="4" width="12.57421875" style="53" customWidth="1"/>
    <col min="5" max="5" width="11.57421875" style="53" customWidth="1"/>
    <col min="6" max="16384" width="9.140625" style="53" customWidth="1"/>
  </cols>
  <sheetData>
    <row r="5" ht="13.5" thickBot="1"/>
    <row r="6" spans="3:10" ht="12.75">
      <c r="C6" s="62" t="s">
        <v>21</v>
      </c>
      <c r="D6" s="63"/>
      <c r="E6" s="63"/>
      <c r="F6" s="63"/>
      <c r="G6" s="63"/>
      <c r="H6" s="63"/>
      <c r="I6" s="63"/>
      <c r="J6" s="64"/>
    </row>
    <row r="7" spans="3:10" ht="13.5" thickBot="1">
      <c r="C7" s="65"/>
      <c r="D7" s="66"/>
      <c r="E7" s="66"/>
      <c r="F7" s="66"/>
      <c r="G7" s="66"/>
      <c r="H7" s="66"/>
      <c r="I7" s="66"/>
      <c r="J7" s="67"/>
    </row>
    <row r="10" spans="3:7" ht="12.75">
      <c r="C10" s="54"/>
      <c r="D10" s="54"/>
      <c r="E10" s="54"/>
      <c r="F10" s="54"/>
      <c r="G10" s="54"/>
    </row>
    <row r="11" spans="3:7" ht="21">
      <c r="C11" s="54"/>
      <c r="D11" s="55" t="s">
        <v>13</v>
      </c>
      <c r="E11" s="56">
        <v>50000</v>
      </c>
      <c r="F11" s="57" t="s">
        <v>14</v>
      </c>
      <c r="G11" s="54"/>
    </row>
    <row r="12" spans="3:7" ht="21">
      <c r="C12" s="54"/>
      <c r="D12" s="55" t="s">
        <v>8</v>
      </c>
      <c r="E12" s="56">
        <v>15</v>
      </c>
      <c r="F12" s="57" t="s">
        <v>15</v>
      </c>
      <c r="G12" s="54"/>
    </row>
    <row r="13" spans="3:7" ht="21">
      <c r="C13" s="54"/>
      <c r="D13" s="55" t="s">
        <v>16</v>
      </c>
      <c r="E13" s="56">
        <v>20</v>
      </c>
      <c r="F13" s="57" t="s">
        <v>17</v>
      </c>
      <c r="G13" s="54"/>
    </row>
    <row r="14" spans="3:7" ht="21">
      <c r="C14" s="54"/>
      <c r="D14" s="55" t="s">
        <v>6</v>
      </c>
      <c r="E14" s="58">
        <f>Amount!B33</f>
        <v>651.6187493259915</v>
      </c>
      <c r="F14" s="59" t="s">
        <v>18</v>
      </c>
      <c r="G14" s="54"/>
    </row>
    <row r="15" spans="3:7" ht="21">
      <c r="C15" s="54"/>
      <c r="D15" s="57" t="s">
        <v>22</v>
      </c>
      <c r="E15" s="60">
        <f>Amount!B34</f>
        <v>658.3947912933189</v>
      </c>
      <c r="F15" s="59" t="s">
        <v>18</v>
      </c>
      <c r="G15" s="54"/>
    </row>
    <row r="16" spans="3:7" ht="12.75">
      <c r="C16" s="54"/>
      <c r="D16" s="54"/>
      <c r="E16" s="54"/>
      <c r="F16" s="54"/>
      <c r="G16" s="54"/>
    </row>
    <row r="21" spans="3:10" ht="12.75">
      <c r="C21" s="68" t="s">
        <v>23</v>
      </c>
      <c r="D21" s="69"/>
      <c r="E21" s="69"/>
      <c r="F21" s="69"/>
      <c r="G21" s="69"/>
      <c r="H21" s="69"/>
      <c r="I21" s="69"/>
      <c r="J21" s="70"/>
    </row>
    <row r="25" ht="12.75">
      <c r="A25" s="61"/>
    </row>
  </sheetData>
  <sheetProtection/>
  <protectedRanges>
    <protectedRange sqref="E11:E13" name="Range1"/>
  </protectedRanges>
  <mergeCells count="2">
    <mergeCell ref="C6:J7"/>
    <mergeCell ref="C21:J21"/>
  </mergeCells>
  <hyperlinks>
    <hyperlink ref="C21:J21" location="Schedule!A1" display="Go to the EMI Schedule"/>
  </hyperlinks>
  <printOptions/>
  <pageMargins left="0.75" right="0.75" top="1" bottom="1" header="0.5" footer="0.5"/>
  <pageSetup horizontalDpi="600" verticalDpi="600" orientation="portrait" paperSize="9" r:id="rId1"/>
  <headerFooter alignWithMargins="0">
    <oddFooter xml:space="preserve">&amp;CSource: www.taxguru.in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8"/>
  <sheetViews>
    <sheetView tabSelected="1" zoomScalePageLayoutView="0" workbookViewId="0" topLeftCell="A101">
      <selection activeCell="H40" sqref="H40"/>
    </sheetView>
  </sheetViews>
  <sheetFormatPr defaultColWidth="9.140625" defaultRowHeight="12.75"/>
  <cols>
    <col min="1" max="1" width="9.140625" style="3" customWidth="1"/>
    <col min="2" max="2" width="19.421875" style="5" customWidth="1"/>
    <col min="3" max="3" width="14.140625" style="5" customWidth="1"/>
    <col min="4" max="4" width="16.28125" style="5" customWidth="1"/>
    <col min="5" max="5" width="13.421875" style="5" bestFit="1" customWidth="1"/>
    <col min="6" max="6" width="17.421875" style="5" customWidth="1"/>
    <col min="7" max="32" width="9.140625" style="49" customWidth="1"/>
    <col min="33" max="16384" width="9.140625" style="1" customWidth="1"/>
  </cols>
  <sheetData>
    <row r="1" spans="1:6" s="49" customFormat="1" ht="12.75">
      <c r="A1" s="47"/>
      <c r="B1" s="48"/>
      <c r="C1" s="48"/>
      <c r="D1" s="48"/>
      <c r="E1" s="48"/>
      <c r="F1" s="52" t="s">
        <v>24</v>
      </c>
    </row>
    <row r="2" spans="1:6" s="49" customFormat="1" ht="12.75" hidden="1">
      <c r="A2" s="47">
        <f>+IMP1!B5</f>
        <v>240</v>
      </c>
      <c r="B2" s="48">
        <v>1490000</v>
      </c>
      <c r="C2" s="48"/>
      <c r="D2" s="48"/>
      <c r="E2" s="48"/>
      <c r="F2" s="48"/>
    </row>
    <row r="3" spans="1:6" s="49" customFormat="1" ht="12.75" hidden="1">
      <c r="A3" s="47"/>
      <c r="B3" s="48"/>
      <c r="C3" s="48"/>
      <c r="D3" s="48"/>
      <c r="E3" s="48"/>
      <c r="F3" s="48"/>
    </row>
    <row r="4" spans="1:6" s="49" customFormat="1" ht="12.75" hidden="1">
      <c r="A4" s="47"/>
      <c r="B4" s="48"/>
      <c r="C4" s="48"/>
      <c r="D4" s="48"/>
      <c r="E4" s="48"/>
      <c r="F4" s="48"/>
    </row>
    <row r="5" spans="1:6" s="49" customFormat="1" ht="12.75" hidden="1">
      <c r="A5" s="47"/>
      <c r="B5" s="48"/>
      <c r="C5" s="48"/>
      <c r="D5" s="48"/>
      <c r="E5" s="48"/>
      <c r="F5" s="48"/>
    </row>
    <row r="6" spans="1:6" s="49" customFormat="1" ht="12.75">
      <c r="A6" s="47"/>
      <c r="B6" s="48"/>
      <c r="C6" s="48"/>
      <c r="D6" s="48"/>
      <c r="E6" s="48"/>
      <c r="F6" s="48"/>
    </row>
    <row r="7" spans="1:32" s="2" customFormat="1" ht="13.5" thickBot="1">
      <c r="A7" s="41" t="s">
        <v>4</v>
      </c>
      <c r="B7" s="42" t="s">
        <v>5</v>
      </c>
      <c r="C7" s="42" t="s">
        <v>6</v>
      </c>
      <c r="D7" s="42" t="s">
        <v>7</v>
      </c>
      <c r="E7" s="42" t="s">
        <v>8</v>
      </c>
      <c r="F7" s="42" t="s">
        <v>9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8" spans="1:6" ht="13.5" thickTop="1">
      <c r="A8" s="45">
        <v>1</v>
      </c>
      <c r="B8" s="46">
        <f>IMP1!B3</f>
        <v>50000</v>
      </c>
      <c r="C8" s="46">
        <f>IMP1!C7</f>
        <v>658.3947912933189</v>
      </c>
      <c r="D8" s="46">
        <f>C8-E8</f>
        <v>33.39479129331892</v>
      </c>
      <c r="E8" s="46">
        <f>B8*IMP1!$B$4/12</f>
        <v>625</v>
      </c>
      <c r="F8" s="46">
        <f>B8-D8</f>
        <v>49966.60520870668</v>
      </c>
    </row>
    <row r="9" spans="1:6" ht="12.75">
      <c r="A9" s="45">
        <v>2</v>
      </c>
      <c r="B9" s="46">
        <f>F8</f>
        <v>49966.60520870668</v>
      </c>
      <c r="C9" s="46">
        <f>C8</f>
        <v>658.3947912933189</v>
      </c>
      <c r="D9" s="46">
        <f aca="true" t="shared" si="0" ref="D9:D72">C9-E9</f>
        <v>33.81222618448544</v>
      </c>
      <c r="E9" s="46">
        <f>B9*IMP1!$B$4/12</f>
        <v>624.5825651088335</v>
      </c>
      <c r="F9" s="46">
        <f aca="true" t="shared" si="1" ref="F9:F72">B9-D9</f>
        <v>49932.792982522195</v>
      </c>
    </row>
    <row r="10" spans="1:6" ht="12.75">
      <c r="A10" s="45">
        <v>3</v>
      </c>
      <c r="B10" s="46">
        <f aca="true" t="shared" si="2" ref="B10:B73">F9</f>
        <v>49932.792982522195</v>
      </c>
      <c r="C10" s="46">
        <f aca="true" t="shared" si="3" ref="C10:C73">C9</f>
        <v>658.3947912933189</v>
      </c>
      <c r="D10" s="46">
        <f t="shared" si="0"/>
        <v>34.23487901179146</v>
      </c>
      <c r="E10" s="46">
        <f>B10*IMP1!$B$4/12</f>
        <v>624.1599122815275</v>
      </c>
      <c r="F10" s="46">
        <f t="shared" si="1"/>
        <v>49898.558103510404</v>
      </c>
    </row>
    <row r="11" spans="1:6" ht="12.75">
      <c r="A11" s="45">
        <v>4</v>
      </c>
      <c r="B11" s="46">
        <f t="shared" si="2"/>
        <v>49898.558103510404</v>
      </c>
      <c r="C11" s="46">
        <f t="shared" si="3"/>
        <v>658.3947912933189</v>
      </c>
      <c r="D11" s="46">
        <f t="shared" si="0"/>
        <v>34.662814999438865</v>
      </c>
      <c r="E11" s="46">
        <f>B11*IMP1!$B$4/12</f>
        <v>623.73197629388</v>
      </c>
      <c r="F11" s="46">
        <f t="shared" si="1"/>
        <v>49863.89528851097</v>
      </c>
    </row>
    <row r="12" spans="1:6" ht="12.75">
      <c r="A12" s="45">
        <v>5</v>
      </c>
      <c r="B12" s="46">
        <f t="shared" si="2"/>
        <v>49863.89528851097</v>
      </c>
      <c r="C12" s="46">
        <f t="shared" si="3"/>
        <v>658.3947912933189</v>
      </c>
      <c r="D12" s="46">
        <f t="shared" si="0"/>
        <v>35.096100186931835</v>
      </c>
      <c r="E12" s="46">
        <f>B12*IMP1!$B$4/12</f>
        <v>623.2986911063871</v>
      </c>
      <c r="F12" s="46">
        <f t="shared" si="1"/>
        <v>49828.79918832404</v>
      </c>
    </row>
    <row r="13" spans="1:6" ht="12.75">
      <c r="A13" s="45">
        <v>6</v>
      </c>
      <c r="B13" s="46">
        <f t="shared" si="2"/>
        <v>49828.79918832404</v>
      </c>
      <c r="C13" s="46">
        <f t="shared" si="3"/>
        <v>658.3947912933189</v>
      </c>
      <c r="D13" s="46">
        <f t="shared" si="0"/>
        <v>35.53480143926845</v>
      </c>
      <c r="E13" s="46">
        <f>B13*IMP1!$B$4/12</f>
        <v>622.8599898540505</v>
      </c>
      <c r="F13" s="46">
        <f t="shared" si="1"/>
        <v>49793.26438688477</v>
      </c>
    </row>
    <row r="14" spans="1:6" ht="12.75">
      <c r="A14" s="45">
        <v>7</v>
      </c>
      <c r="B14" s="46">
        <f t="shared" si="2"/>
        <v>49793.26438688477</v>
      </c>
      <c r="C14" s="46">
        <f t="shared" si="3"/>
        <v>658.3947912933189</v>
      </c>
      <c r="D14" s="46">
        <f t="shared" si="0"/>
        <v>35.978986457259225</v>
      </c>
      <c r="E14" s="46">
        <f>B14*IMP1!$B$4/12</f>
        <v>622.4158048360597</v>
      </c>
      <c r="F14" s="46">
        <f t="shared" si="1"/>
        <v>49757.285400427514</v>
      </c>
    </row>
    <row r="15" spans="1:6" ht="12.75">
      <c r="A15" s="45">
        <v>8</v>
      </c>
      <c r="B15" s="46">
        <f t="shared" si="2"/>
        <v>49757.285400427514</v>
      </c>
      <c r="C15" s="46">
        <f t="shared" si="3"/>
        <v>658.3947912933189</v>
      </c>
      <c r="D15" s="46">
        <f t="shared" si="0"/>
        <v>36.42872378797506</v>
      </c>
      <c r="E15" s="46">
        <f>B15*IMP1!$B$4/12</f>
        <v>621.9660675053439</v>
      </c>
      <c r="F15" s="46">
        <f t="shared" si="1"/>
        <v>49720.85667663954</v>
      </c>
    </row>
    <row r="16" spans="1:6" ht="12.75">
      <c r="A16" s="45">
        <v>9</v>
      </c>
      <c r="B16" s="46">
        <f t="shared" si="2"/>
        <v>49720.85667663954</v>
      </c>
      <c r="C16" s="46">
        <f t="shared" si="3"/>
        <v>658.3947912933189</v>
      </c>
      <c r="D16" s="46">
        <f t="shared" si="0"/>
        <v>36.88408283532476</v>
      </c>
      <c r="E16" s="46">
        <f>B16*IMP1!$B$4/12</f>
        <v>621.5107084579942</v>
      </c>
      <c r="F16" s="46">
        <f t="shared" si="1"/>
        <v>49683.97259380421</v>
      </c>
    </row>
    <row r="17" spans="1:6" ht="12.75">
      <c r="A17" s="45">
        <v>10</v>
      </c>
      <c r="B17" s="46">
        <f t="shared" si="2"/>
        <v>49683.97259380421</v>
      </c>
      <c r="C17" s="46">
        <f t="shared" si="3"/>
        <v>658.3947912933189</v>
      </c>
      <c r="D17" s="46">
        <f t="shared" si="0"/>
        <v>37.34513387076629</v>
      </c>
      <c r="E17" s="46">
        <f>B17*IMP1!$B$4/12</f>
        <v>621.0496574225526</v>
      </c>
      <c r="F17" s="46">
        <f t="shared" si="1"/>
        <v>49646.62745993344</v>
      </c>
    </row>
    <row r="18" spans="1:6" ht="12.75">
      <c r="A18" s="45">
        <v>11</v>
      </c>
      <c r="B18" s="46">
        <f t="shared" si="2"/>
        <v>49646.62745993344</v>
      </c>
      <c r="C18" s="46">
        <f t="shared" si="3"/>
        <v>658.3947912933189</v>
      </c>
      <c r="D18" s="46">
        <f t="shared" si="0"/>
        <v>37.81194804415088</v>
      </c>
      <c r="E18" s="46">
        <f>B18*IMP1!$B$4/12</f>
        <v>620.582843249168</v>
      </c>
      <c r="F18" s="46">
        <f t="shared" si="1"/>
        <v>49608.81551188929</v>
      </c>
    </row>
    <row r="19" spans="1:8" ht="12.75">
      <c r="A19" s="45">
        <v>12</v>
      </c>
      <c r="B19" s="46">
        <f t="shared" si="2"/>
        <v>49608.81551188929</v>
      </c>
      <c r="C19" s="46">
        <f t="shared" si="3"/>
        <v>658.3947912933189</v>
      </c>
      <c r="D19" s="46">
        <f t="shared" si="0"/>
        <v>38.284597394702814</v>
      </c>
      <c r="E19" s="46">
        <f>B19*IMP1!$B$4/12</f>
        <v>620.1101938986161</v>
      </c>
      <c r="F19" s="46">
        <f t="shared" si="1"/>
        <v>49570.530914494586</v>
      </c>
      <c r="G19" s="51"/>
      <c r="H19" s="51"/>
    </row>
    <row r="20" spans="1:8" ht="12.75">
      <c r="A20" s="45">
        <v>13</v>
      </c>
      <c r="B20" s="46">
        <f t="shared" si="2"/>
        <v>49570.530914494586</v>
      </c>
      <c r="C20" s="46">
        <f t="shared" si="3"/>
        <v>658.3947912933189</v>
      </c>
      <c r="D20" s="46">
        <f t="shared" si="0"/>
        <v>38.763154862136616</v>
      </c>
      <c r="E20" s="46">
        <f>B20*IMP1!$B$4/12</f>
        <v>619.6316364311823</v>
      </c>
      <c r="F20" s="46">
        <f t="shared" si="1"/>
        <v>49531.76775963245</v>
      </c>
      <c r="G20" s="51"/>
      <c r="H20" s="51"/>
    </row>
    <row r="21" spans="1:8" ht="12.75">
      <c r="A21" s="45">
        <v>14</v>
      </c>
      <c r="B21" s="46">
        <f t="shared" si="2"/>
        <v>49531.76775963245</v>
      </c>
      <c r="C21" s="46">
        <f t="shared" si="3"/>
        <v>658.3947912933189</v>
      </c>
      <c r="D21" s="46">
        <f t="shared" si="0"/>
        <v>39.24769429791331</v>
      </c>
      <c r="E21" s="46">
        <f>B21*IMP1!$B$4/12</f>
        <v>619.1470969954056</v>
      </c>
      <c r="F21" s="46">
        <f t="shared" si="1"/>
        <v>49492.52006533454</v>
      </c>
      <c r="G21" s="51"/>
      <c r="H21" s="51"/>
    </row>
    <row r="22" spans="1:8" ht="12.75">
      <c r="A22" s="45">
        <v>15</v>
      </c>
      <c r="B22" s="46">
        <f t="shared" si="2"/>
        <v>49492.52006533454</v>
      </c>
      <c r="C22" s="46">
        <f t="shared" si="3"/>
        <v>658.3947912933189</v>
      </c>
      <c r="D22" s="46">
        <f t="shared" si="0"/>
        <v>39.73829047663719</v>
      </c>
      <c r="E22" s="46">
        <f>B22*IMP1!$B$4/12</f>
        <v>618.6565008166817</v>
      </c>
      <c r="F22" s="46">
        <f t="shared" si="1"/>
        <v>49452.781774857904</v>
      </c>
      <c r="G22" s="51"/>
      <c r="H22" s="51"/>
    </row>
    <row r="23" spans="1:8" ht="12.75">
      <c r="A23" s="45">
        <v>16</v>
      </c>
      <c r="B23" s="46">
        <f t="shared" si="2"/>
        <v>49452.781774857904</v>
      </c>
      <c r="C23" s="46">
        <f t="shared" si="3"/>
        <v>658.3947912933189</v>
      </c>
      <c r="D23" s="46">
        <f t="shared" si="0"/>
        <v>40.23501910759512</v>
      </c>
      <c r="E23" s="46">
        <f>B23*IMP1!$B$4/12</f>
        <v>618.1597721857238</v>
      </c>
      <c r="F23" s="46">
        <f t="shared" si="1"/>
        <v>49412.54675575031</v>
      </c>
      <c r="G23" s="51"/>
      <c r="H23" s="51"/>
    </row>
    <row r="24" spans="1:8" ht="12.75">
      <c r="A24" s="45">
        <v>17</v>
      </c>
      <c r="B24" s="46">
        <f t="shared" si="2"/>
        <v>49412.54675575031</v>
      </c>
      <c r="C24" s="46">
        <f t="shared" si="3"/>
        <v>658.3947912933189</v>
      </c>
      <c r="D24" s="46">
        <f t="shared" si="0"/>
        <v>40.737956846440056</v>
      </c>
      <c r="E24" s="46">
        <f>B24*IMP1!$B$4/12</f>
        <v>617.6568344468789</v>
      </c>
      <c r="F24" s="46">
        <f t="shared" si="1"/>
        <v>49371.80879890387</v>
      </c>
      <c r="G24" s="51"/>
      <c r="H24" s="51"/>
    </row>
    <row r="25" spans="1:8" ht="12.75">
      <c r="A25" s="45">
        <v>18</v>
      </c>
      <c r="B25" s="46">
        <f t="shared" si="2"/>
        <v>49371.80879890387</v>
      </c>
      <c r="C25" s="46">
        <f t="shared" si="3"/>
        <v>658.3947912933189</v>
      </c>
      <c r="D25" s="46">
        <f t="shared" si="0"/>
        <v>41.24718130702058</v>
      </c>
      <c r="E25" s="46">
        <f>B25*IMP1!$B$4/12</f>
        <v>617.1476099862983</v>
      </c>
      <c r="F25" s="46">
        <f t="shared" si="1"/>
        <v>49330.561617596846</v>
      </c>
      <c r="G25" s="51"/>
      <c r="H25" s="51"/>
    </row>
    <row r="26" spans="1:8" ht="12.75">
      <c r="A26" s="45">
        <v>19</v>
      </c>
      <c r="B26" s="46">
        <f t="shared" si="2"/>
        <v>49330.561617596846</v>
      </c>
      <c r="C26" s="46">
        <f t="shared" si="3"/>
        <v>658.3947912933189</v>
      </c>
      <c r="D26" s="46">
        <f t="shared" si="0"/>
        <v>41.76277107335841</v>
      </c>
      <c r="E26" s="46">
        <f>B26*IMP1!$B$4/12</f>
        <v>616.6320202199605</v>
      </c>
      <c r="F26" s="46">
        <f t="shared" si="1"/>
        <v>49288.79884652349</v>
      </c>
      <c r="G26" s="51"/>
      <c r="H26" s="51"/>
    </row>
    <row r="27" spans="1:8" ht="12.75">
      <c r="A27" s="45">
        <v>20</v>
      </c>
      <c r="B27" s="46">
        <f t="shared" si="2"/>
        <v>49288.79884652349</v>
      </c>
      <c r="C27" s="46">
        <f t="shared" si="3"/>
        <v>658.3947912933189</v>
      </c>
      <c r="D27" s="46">
        <f t="shared" si="0"/>
        <v>42.284805711775334</v>
      </c>
      <c r="E27" s="46">
        <f>B27*IMP1!$B$4/12</f>
        <v>616.1099855815436</v>
      </c>
      <c r="F27" s="46">
        <f t="shared" si="1"/>
        <v>49246.514040811715</v>
      </c>
      <c r="G27" s="51"/>
      <c r="H27" s="51"/>
    </row>
    <row r="28" spans="1:8" ht="12.75">
      <c r="A28" s="45">
        <v>21</v>
      </c>
      <c r="B28" s="46">
        <f t="shared" si="2"/>
        <v>49246.514040811715</v>
      </c>
      <c r="C28" s="46">
        <f t="shared" si="3"/>
        <v>658.3947912933189</v>
      </c>
      <c r="D28" s="46">
        <f t="shared" si="0"/>
        <v>42.81336578317246</v>
      </c>
      <c r="E28" s="46">
        <f>B28*IMP1!$B$4/12</f>
        <v>615.5814255101465</v>
      </c>
      <c r="F28" s="46">
        <f t="shared" si="1"/>
        <v>49203.70067502854</v>
      </c>
      <c r="G28" s="51"/>
      <c r="H28" s="51"/>
    </row>
    <row r="29" spans="1:8" ht="12.75">
      <c r="A29" s="45">
        <v>22</v>
      </c>
      <c r="B29" s="46">
        <f t="shared" si="2"/>
        <v>49203.70067502854</v>
      </c>
      <c r="C29" s="46">
        <f t="shared" si="3"/>
        <v>658.3947912933189</v>
      </c>
      <c r="D29" s="46">
        <f t="shared" si="0"/>
        <v>43.34853285546217</v>
      </c>
      <c r="E29" s="46">
        <f>B29*IMP1!$B$4/12</f>
        <v>615.0462584378567</v>
      </c>
      <c r="F29" s="46">
        <f t="shared" si="1"/>
        <v>49160.352142173084</v>
      </c>
      <c r="G29" s="51"/>
      <c r="H29" s="51"/>
    </row>
    <row r="30" spans="1:8" ht="12.75">
      <c r="A30" s="45">
        <v>23</v>
      </c>
      <c r="B30" s="46">
        <f t="shared" si="2"/>
        <v>49160.352142173084</v>
      </c>
      <c r="C30" s="46">
        <f t="shared" si="3"/>
        <v>658.3947912933189</v>
      </c>
      <c r="D30" s="46">
        <f t="shared" si="0"/>
        <v>43.89038951615544</v>
      </c>
      <c r="E30" s="46">
        <f>B30*IMP1!$B$4/12</f>
        <v>614.5044017771635</v>
      </c>
      <c r="F30" s="46">
        <f t="shared" si="1"/>
        <v>49116.46175265693</v>
      </c>
      <c r="G30" s="51"/>
      <c r="H30" s="51"/>
    </row>
    <row r="31" spans="1:8" ht="12.75">
      <c r="A31" s="45">
        <v>24</v>
      </c>
      <c r="B31" s="46">
        <f t="shared" si="2"/>
        <v>49116.46175265693</v>
      </c>
      <c r="C31" s="46">
        <f t="shared" si="3"/>
        <v>658.3947912933189</v>
      </c>
      <c r="D31" s="46">
        <f t="shared" si="0"/>
        <v>44.43901938510737</v>
      </c>
      <c r="E31" s="46">
        <f>B31*IMP1!$B$4/12</f>
        <v>613.9557719082115</v>
      </c>
      <c r="F31" s="46">
        <f t="shared" si="1"/>
        <v>49072.02273327182</v>
      </c>
      <c r="G31" s="51"/>
      <c r="H31" s="51"/>
    </row>
    <row r="32" spans="1:8" ht="12.75">
      <c r="A32" s="45">
        <v>25</v>
      </c>
      <c r="B32" s="46">
        <f t="shared" si="2"/>
        <v>49072.02273327182</v>
      </c>
      <c r="C32" s="46">
        <f t="shared" si="3"/>
        <v>658.3947912933189</v>
      </c>
      <c r="D32" s="46">
        <f t="shared" si="0"/>
        <v>44.99450712742123</v>
      </c>
      <c r="E32" s="46">
        <f>B32*IMP1!$B$4/12</f>
        <v>613.4002841658977</v>
      </c>
      <c r="F32" s="46">
        <f t="shared" si="1"/>
        <v>49027.0282261444</v>
      </c>
      <c r="G32" s="51"/>
      <c r="H32" s="51"/>
    </row>
    <row r="33" spans="1:8" ht="12.75">
      <c r="A33" s="45">
        <v>26</v>
      </c>
      <c r="B33" s="46">
        <f t="shared" si="2"/>
        <v>49027.0282261444</v>
      </c>
      <c r="C33" s="46">
        <f t="shared" si="3"/>
        <v>658.3947912933189</v>
      </c>
      <c r="D33" s="46">
        <f t="shared" si="0"/>
        <v>45.556938466513884</v>
      </c>
      <c r="E33" s="46">
        <f>B33*IMP1!$B$4/12</f>
        <v>612.837852826805</v>
      </c>
      <c r="F33" s="46">
        <f t="shared" si="1"/>
        <v>48981.47128767789</v>
      </c>
      <c r="G33" s="51"/>
      <c r="H33" s="51"/>
    </row>
    <row r="34" spans="1:8" ht="12.75">
      <c r="A34" s="45">
        <v>27</v>
      </c>
      <c r="B34" s="46">
        <f t="shared" si="2"/>
        <v>48981.47128767789</v>
      </c>
      <c r="C34" s="46">
        <f t="shared" si="3"/>
        <v>658.3947912933189</v>
      </c>
      <c r="D34" s="46">
        <f t="shared" si="0"/>
        <v>46.12640019734533</v>
      </c>
      <c r="E34" s="46">
        <f>B34*IMP1!$B$4/12</f>
        <v>612.2683910959736</v>
      </c>
      <c r="F34" s="46">
        <f t="shared" si="1"/>
        <v>48935.34488748054</v>
      </c>
      <c r="G34" s="51"/>
      <c r="H34" s="51"/>
    </row>
    <row r="35" spans="1:8" ht="12.75">
      <c r="A35" s="45">
        <v>28</v>
      </c>
      <c r="B35" s="46">
        <f t="shared" si="2"/>
        <v>48935.34488748054</v>
      </c>
      <c r="C35" s="46">
        <f t="shared" si="3"/>
        <v>658.3947912933189</v>
      </c>
      <c r="D35" s="46">
        <f t="shared" si="0"/>
        <v>46.702980199812146</v>
      </c>
      <c r="E35" s="46">
        <f>B35*IMP1!$B$4/12</f>
        <v>611.6918110935068</v>
      </c>
      <c r="F35" s="46">
        <f t="shared" si="1"/>
        <v>48888.641907280726</v>
      </c>
      <c r="G35" s="51"/>
      <c r="H35" s="51"/>
    </row>
    <row r="36" spans="1:8" ht="12.75">
      <c r="A36" s="45">
        <v>29</v>
      </c>
      <c r="B36" s="46">
        <f t="shared" si="2"/>
        <v>48888.641907280726</v>
      </c>
      <c r="C36" s="46">
        <f t="shared" si="3"/>
        <v>658.3947912933189</v>
      </c>
      <c r="D36" s="46">
        <f t="shared" si="0"/>
        <v>47.286767452309846</v>
      </c>
      <c r="E36" s="46">
        <f>B36*IMP1!$B$4/12</f>
        <v>611.1080238410091</v>
      </c>
      <c r="F36" s="46">
        <f t="shared" si="1"/>
        <v>48841.35513982842</v>
      </c>
      <c r="G36" s="51"/>
      <c r="H36" s="51"/>
    </row>
    <row r="37" spans="1:8" ht="12.75">
      <c r="A37" s="45">
        <v>30</v>
      </c>
      <c r="B37" s="46">
        <f t="shared" si="2"/>
        <v>48841.35513982842</v>
      </c>
      <c r="C37" s="46">
        <f t="shared" si="3"/>
        <v>658.3947912933189</v>
      </c>
      <c r="D37" s="46">
        <f t="shared" si="0"/>
        <v>47.87785204546367</v>
      </c>
      <c r="E37" s="46">
        <f>B37*IMP1!$B$4/12</f>
        <v>610.5169392478552</v>
      </c>
      <c r="F37" s="46">
        <f t="shared" si="1"/>
        <v>48793.47728778295</v>
      </c>
      <c r="G37" s="51"/>
      <c r="H37" s="51"/>
    </row>
    <row r="38" spans="1:8" ht="12.75">
      <c r="A38" s="45">
        <v>31</v>
      </c>
      <c r="B38" s="46">
        <f t="shared" si="2"/>
        <v>48793.47728778295</v>
      </c>
      <c r="C38" s="46">
        <f t="shared" si="3"/>
        <v>658.3947912933189</v>
      </c>
      <c r="D38" s="46">
        <f t="shared" si="0"/>
        <v>48.47632519603201</v>
      </c>
      <c r="E38" s="46">
        <f>B38*IMP1!$B$4/12</f>
        <v>609.9184660972869</v>
      </c>
      <c r="F38" s="46">
        <f t="shared" si="1"/>
        <v>48745.00096258692</v>
      </c>
      <c r="G38" s="51"/>
      <c r="H38" s="51"/>
    </row>
    <row r="39" spans="1:8" ht="12.75">
      <c r="A39" s="45">
        <v>32</v>
      </c>
      <c r="B39" s="46">
        <f t="shared" si="2"/>
        <v>48745.00096258692</v>
      </c>
      <c r="C39" s="46">
        <f t="shared" si="3"/>
        <v>658.3947912933189</v>
      </c>
      <c r="D39" s="46">
        <f t="shared" si="0"/>
        <v>49.08227926098243</v>
      </c>
      <c r="E39" s="46">
        <f>B39*IMP1!$B$4/12</f>
        <v>609.3125120323365</v>
      </c>
      <c r="F39" s="46">
        <f t="shared" si="1"/>
        <v>48695.91868332594</v>
      </c>
      <c r="G39" s="51"/>
      <c r="H39" s="51"/>
    </row>
    <row r="40" spans="1:8" ht="12.75">
      <c r="A40" s="45">
        <v>33</v>
      </c>
      <c r="B40" s="46">
        <f t="shared" si="2"/>
        <v>48695.91868332594</v>
      </c>
      <c r="C40" s="46">
        <f t="shared" si="3"/>
        <v>658.3947912933189</v>
      </c>
      <c r="D40" s="46">
        <f t="shared" si="0"/>
        <v>49.695807751744724</v>
      </c>
      <c r="E40" s="46">
        <f>B40*IMP1!$B$4/12</f>
        <v>608.6989835415742</v>
      </c>
      <c r="F40" s="46">
        <f t="shared" si="1"/>
        <v>48646.222875574196</v>
      </c>
      <c r="G40" s="51"/>
      <c r="H40" s="51"/>
    </row>
    <row r="41" spans="1:8" ht="12.75">
      <c r="A41" s="45">
        <v>34</v>
      </c>
      <c r="B41" s="46">
        <f t="shared" si="2"/>
        <v>48646.222875574196</v>
      </c>
      <c r="C41" s="46">
        <f t="shared" si="3"/>
        <v>658.3947912933189</v>
      </c>
      <c r="D41" s="46">
        <f t="shared" si="0"/>
        <v>50.31700534864149</v>
      </c>
      <c r="E41" s="46">
        <f>B41*IMP1!$B$4/12</f>
        <v>608.0777859446774</v>
      </c>
      <c r="F41" s="46">
        <f t="shared" si="1"/>
        <v>48595.90587022556</v>
      </c>
      <c r="G41" s="51"/>
      <c r="H41" s="51"/>
    </row>
    <row r="42" spans="1:8" ht="12.75">
      <c r="A42" s="45">
        <v>35</v>
      </c>
      <c r="B42" s="46">
        <f t="shared" si="2"/>
        <v>48595.90587022556</v>
      </c>
      <c r="C42" s="46">
        <f t="shared" si="3"/>
        <v>658.3947912933189</v>
      </c>
      <c r="D42" s="46">
        <f t="shared" si="0"/>
        <v>50.94596791549952</v>
      </c>
      <c r="E42" s="46">
        <f>B42*IMP1!$B$4/12</f>
        <v>607.4488233778194</v>
      </c>
      <c r="F42" s="46">
        <f t="shared" si="1"/>
        <v>48544.95990231006</v>
      </c>
      <c r="G42" s="51"/>
      <c r="H42" s="51"/>
    </row>
    <row r="43" spans="1:8" ht="12.75">
      <c r="A43" s="45">
        <v>36</v>
      </c>
      <c r="B43" s="46">
        <f t="shared" si="2"/>
        <v>48544.95990231006</v>
      </c>
      <c r="C43" s="46">
        <f t="shared" si="3"/>
        <v>658.3947912933189</v>
      </c>
      <c r="D43" s="46">
        <f t="shared" si="0"/>
        <v>51.58279251444321</v>
      </c>
      <c r="E43" s="46">
        <f>B43*IMP1!$B$4/12</f>
        <v>606.8119987788757</v>
      </c>
      <c r="F43" s="46">
        <f t="shared" si="1"/>
        <v>48493.37710979562</v>
      </c>
      <c r="G43" s="51"/>
      <c r="H43" s="51"/>
    </row>
    <row r="44" spans="1:8" ht="12.75">
      <c r="A44" s="43">
        <v>37</v>
      </c>
      <c r="B44" s="44">
        <f t="shared" si="2"/>
        <v>48493.37710979562</v>
      </c>
      <c r="C44" s="44">
        <f t="shared" si="3"/>
        <v>658.3947912933189</v>
      </c>
      <c r="D44" s="44">
        <f t="shared" si="0"/>
        <v>52.22757742087367</v>
      </c>
      <c r="E44" s="44">
        <f>B44*IMP1!$B$4/12</f>
        <v>606.1672138724452</v>
      </c>
      <c r="F44" s="44">
        <f t="shared" si="1"/>
        <v>48441.149532374744</v>
      </c>
      <c r="G44" s="51"/>
      <c r="H44" s="51"/>
    </row>
    <row r="45" spans="1:8" ht="12.75">
      <c r="A45" s="43">
        <v>38</v>
      </c>
      <c r="B45" s="44">
        <f t="shared" si="2"/>
        <v>48441.149532374744</v>
      </c>
      <c r="C45" s="44">
        <f t="shared" si="3"/>
        <v>658.3947912933189</v>
      </c>
      <c r="D45" s="44">
        <f t="shared" si="0"/>
        <v>52.880422138634685</v>
      </c>
      <c r="E45" s="44">
        <f>B45*IMP1!$B$4/12</f>
        <v>605.5143691546842</v>
      </c>
      <c r="F45" s="44">
        <f t="shared" si="1"/>
        <v>48388.269110236106</v>
      </c>
      <c r="G45" s="51"/>
      <c r="H45" s="51"/>
    </row>
    <row r="46" spans="1:8" ht="12.75">
      <c r="A46" s="43">
        <v>39</v>
      </c>
      <c r="B46" s="44">
        <f t="shared" si="2"/>
        <v>48388.269110236106</v>
      </c>
      <c r="C46" s="44">
        <f t="shared" si="3"/>
        <v>658.3947912933189</v>
      </c>
      <c r="D46" s="44">
        <f t="shared" si="0"/>
        <v>53.54142741536759</v>
      </c>
      <c r="E46" s="44">
        <f>B46*IMP1!$B$4/12</f>
        <v>604.8533638779513</v>
      </c>
      <c r="F46" s="44">
        <f t="shared" si="1"/>
        <v>48334.72768282074</v>
      </c>
      <c r="G46" s="51"/>
      <c r="H46" s="51"/>
    </row>
    <row r="47" spans="1:8" ht="12.75">
      <c r="A47" s="43">
        <v>40</v>
      </c>
      <c r="B47" s="44">
        <f t="shared" si="2"/>
        <v>48334.72768282074</v>
      </c>
      <c r="C47" s="44">
        <f t="shared" si="3"/>
        <v>658.3947912933189</v>
      </c>
      <c r="D47" s="44">
        <f t="shared" si="0"/>
        <v>54.21069525805967</v>
      </c>
      <c r="E47" s="44">
        <f>B47*IMP1!$B$4/12</f>
        <v>604.1840960352592</v>
      </c>
      <c r="F47" s="44">
        <f t="shared" si="1"/>
        <v>48280.51698756268</v>
      </c>
      <c r="G47" s="51"/>
      <c r="H47" s="51"/>
    </row>
    <row r="48" spans="1:8" ht="12.75">
      <c r="A48" s="43">
        <v>41</v>
      </c>
      <c r="B48" s="44">
        <f t="shared" si="2"/>
        <v>48280.51698756268</v>
      </c>
      <c r="C48" s="44">
        <f t="shared" si="3"/>
        <v>658.3947912933189</v>
      </c>
      <c r="D48" s="44">
        <f t="shared" si="0"/>
        <v>54.88832894878544</v>
      </c>
      <c r="E48" s="44">
        <f>B48*IMP1!$B$4/12</f>
        <v>603.5064623445335</v>
      </c>
      <c r="F48" s="44">
        <f t="shared" si="1"/>
        <v>48225.628658613896</v>
      </c>
      <c r="G48" s="51"/>
      <c r="H48" s="51"/>
    </row>
    <row r="49" spans="1:8" ht="12.75">
      <c r="A49" s="43">
        <v>42</v>
      </c>
      <c r="B49" s="44">
        <f t="shared" si="2"/>
        <v>48225.628658613896</v>
      </c>
      <c r="C49" s="44">
        <f t="shared" si="3"/>
        <v>658.3947912933189</v>
      </c>
      <c r="D49" s="44">
        <f t="shared" si="0"/>
        <v>55.57443306064522</v>
      </c>
      <c r="E49" s="44">
        <f>B49*IMP1!$B$4/12</f>
        <v>602.8203582326737</v>
      </c>
      <c r="F49" s="44">
        <f t="shared" si="1"/>
        <v>48170.05422555325</v>
      </c>
      <c r="G49" s="51"/>
      <c r="H49" s="51"/>
    </row>
    <row r="50" spans="1:8" ht="12.75">
      <c r="A50" s="43">
        <v>43</v>
      </c>
      <c r="B50" s="44">
        <f t="shared" si="2"/>
        <v>48170.05422555325</v>
      </c>
      <c r="C50" s="44">
        <f t="shared" si="3"/>
        <v>658.3947912933189</v>
      </c>
      <c r="D50" s="44">
        <f t="shared" si="0"/>
        <v>56.2691134739033</v>
      </c>
      <c r="E50" s="44">
        <f>B50*IMP1!$B$4/12</f>
        <v>602.1256778194156</v>
      </c>
      <c r="F50" s="44">
        <f t="shared" si="1"/>
        <v>48113.78511207935</v>
      </c>
      <c r="G50" s="51"/>
      <c r="H50" s="51"/>
    </row>
    <row r="51" spans="1:8" ht="12.75">
      <c r="A51" s="43">
        <v>44</v>
      </c>
      <c r="B51" s="44">
        <f t="shared" si="2"/>
        <v>48113.78511207935</v>
      </c>
      <c r="C51" s="44">
        <f t="shared" si="3"/>
        <v>658.3947912933189</v>
      </c>
      <c r="D51" s="44">
        <f t="shared" si="0"/>
        <v>56.97247739232705</v>
      </c>
      <c r="E51" s="44">
        <f>B51*IMP1!$B$4/12</f>
        <v>601.4223139009919</v>
      </c>
      <c r="F51" s="44">
        <f t="shared" si="1"/>
        <v>48056.81263468702</v>
      </c>
      <c r="G51" s="51"/>
      <c r="H51" s="51"/>
    </row>
    <row r="52" spans="1:8" ht="12.75">
      <c r="A52" s="43">
        <v>45</v>
      </c>
      <c r="B52" s="44">
        <f t="shared" si="2"/>
        <v>48056.81263468702</v>
      </c>
      <c r="C52" s="44">
        <f t="shared" si="3"/>
        <v>658.3947912933189</v>
      </c>
      <c r="D52" s="44">
        <f t="shared" si="0"/>
        <v>57.68463335973115</v>
      </c>
      <c r="E52" s="44">
        <f>B52*IMP1!$B$4/12</f>
        <v>600.7101579335878</v>
      </c>
      <c r="F52" s="44">
        <f t="shared" si="1"/>
        <v>47999.12800132729</v>
      </c>
      <c r="G52" s="51"/>
      <c r="H52" s="51"/>
    </row>
    <row r="53" spans="1:8" ht="12.75">
      <c r="A53" s="43">
        <v>46</v>
      </c>
      <c r="B53" s="44">
        <f t="shared" si="2"/>
        <v>47999.12800132729</v>
      </c>
      <c r="C53" s="44">
        <f t="shared" si="3"/>
        <v>658.3947912933189</v>
      </c>
      <c r="D53" s="44">
        <f t="shared" si="0"/>
        <v>58.405691276727794</v>
      </c>
      <c r="E53" s="44">
        <f>B53*IMP1!$B$4/12</f>
        <v>599.9891000165911</v>
      </c>
      <c r="F53" s="44">
        <f t="shared" si="1"/>
        <v>47940.722310050565</v>
      </c>
      <c r="G53" s="51"/>
      <c r="H53" s="51"/>
    </row>
    <row r="54" spans="1:8" ht="12.75">
      <c r="A54" s="43">
        <v>47</v>
      </c>
      <c r="B54" s="44">
        <f t="shared" si="2"/>
        <v>47940.722310050565</v>
      </c>
      <c r="C54" s="44">
        <f t="shared" si="3"/>
        <v>658.3947912933189</v>
      </c>
      <c r="D54" s="44">
        <f t="shared" si="0"/>
        <v>59.13576241768692</v>
      </c>
      <c r="E54" s="44">
        <f>B54*IMP1!$B$4/12</f>
        <v>599.259028875632</v>
      </c>
      <c r="F54" s="44">
        <f t="shared" si="1"/>
        <v>47881.586547632876</v>
      </c>
      <c r="G54" s="51"/>
      <c r="H54" s="51"/>
    </row>
    <row r="55" spans="1:8" ht="12.75">
      <c r="A55" s="43">
        <v>48</v>
      </c>
      <c r="B55" s="44">
        <f t="shared" si="2"/>
        <v>47881.586547632876</v>
      </c>
      <c r="C55" s="44">
        <f t="shared" si="3"/>
        <v>658.3947912933189</v>
      </c>
      <c r="D55" s="44">
        <f t="shared" si="0"/>
        <v>59.87495944790794</v>
      </c>
      <c r="E55" s="44">
        <f>B55*IMP1!$B$4/12</f>
        <v>598.519831845411</v>
      </c>
      <c r="F55" s="44">
        <f t="shared" si="1"/>
        <v>47821.71158818497</v>
      </c>
      <c r="G55" s="51"/>
      <c r="H55" s="51"/>
    </row>
    <row r="56" spans="1:8" ht="12.75">
      <c r="A56" s="43">
        <v>49</v>
      </c>
      <c r="B56" s="44">
        <f t="shared" si="2"/>
        <v>47821.71158818497</v>
      </c>
      <c r="C56" s="44">
        <f t="shared" si="3"/>
        <v>658.3947912933189</v>
      </c>
      <c r="D56" s="44">
        <f t="shared" si="0"/>
        <v>60.62339644100689</v>
      </c>
      <c r="E56" s="44">
        <f>B56*IMP1!$B$4/12</f>
        <v>597.771394852312</v>
      </c>
      <c r="F56" s="44">
        <f t="shared" si="1"/>
        <v>47761.08819174396</v>
      </c>
      <c r="G56" s="51"/>
      <c r="H56" s="51"/>
    </row>
    <row r="57" spans="1:8" ht="12.75">
      <c r="A57" s="43">
        <v>50</v>
      </c>
      <c r="B57" s="44">
        <f t="shared" si="2"/>
        <v>47761.08819174396</v>
      </c>
      <c r="C57" s="44">
        <f t="shared" si="3"/>
        <v>658.3947912933189</v>
      </c>
      <c r="D57" s="44">
        <f t="shared" si="0"/>
        <v>61.38118889651946</v>
      </c>
      <c r="E57" s="44">
        <f>B57*IMP1!$B$4/12</f>
        <v>597.0136023967995</v>
      </c>
      <c r="F57" s="44">
        <f t="shared" si="1"/>
        <v>47699.70700284744</v>
      </c>
      <c r="G57" s="51"/>
      <c r="H57" s="51"/>
    </row>
    <row r="58" spans="1:8" ht="12.75">
      <c r="A58" s="43">
        <v>51</v>
      </c>
      <c r="B58" s="44">
        <f t="shared" si="2"/>
        <v>47699.70700284744</v>
      </c>
      <c r="C58" s="44">
        <f t="shared" si="3"/>
        <v>658.3947912933189</v>
      </c>
      <c r="D58" s="44">
        <f t="shared" si="0"/>
        <v>62.148453757725974</v>
      </c>
      <c r="E58" s="44">
        <f>B58*IMP1!$B$4/12</f>
        <v>596.2463375355929</v>
      </c>
      <c r="F58" s="44">
        <f t="shared" si="1"/>
        <v>47637.558549089714</v>
      </c>
      <c r="G58" s="51"/>
      <c r="H58" s="51"/>
    </row>
    <row r="59" spans="1:8" ht="12.75">
      <c r="A59" s="43">
        <v>52</v>
      </c>
      <c r="B59" s="44">
        <f t="shared" si="2"/>
        <v>47637.558549089714</v>
      </c>
      <c r="C59" s="44">
        <f t="shared" si="3"/>
        <v>658.3947912933189</v>
      </c>
      <c r="D59" s="44">
        <f t="shared" si="0"/>
        <v>62.92530942969756</v>
      </c>
      <c r="E59" s="44">
        <f>B59*IMP1!$B$4/12</f>
        <v>595.4694818636214</v>
      </c>
      <c r="F59" s="44">
        <f t="shared" si="1"/>
        <v>47574.63323966002</v>
      </c>
      <c r="G59" s="51"/>
      <c r="H59" s="51"/>
    </row>
    <row r="60" spans="1:8" ht="12.75">
      <c r="A60" s="43">
        <v>53</v>
      </c>
      <c r="B60" s="44">
        <f t="shared" si="2"/>
        <v>47574.63323966002</v>
      </c>
      <c r="C60" s="44">
        <f t="shared" si="3"/>
        <v>658.3947912933189</v>
      </c>
      <c r="D60" s="44">
        <f t="shared" si="0"/>
        <v>63.71187579756872</v>
      </c>
      <c r="E60" s="44">
        <f>B60*IMP1!$B$4/12</f>
        <v>594.6829154957502</v>
      </c>
      <c r="F60" s="44">
        <f t="shared" si="1"/>
        <v>47510.92136386245</v>
      </c>
      <c r="G60" s="51"/>
      <c r="H60" s="51"/>
    </row>
    <row r="61" spans="1:8" ht="12.75">
      <c r="A61" s="43">
        <v>54</v>
      </c>
      <c r="B61" s="44">
        <f t="shared" si="2"/>
        <v>47510.92136386245</v>
      </c>
      <c r="C61" s="44">
        <f t="shared" si="3"/>
        <v>658.3947912933189</v>
      </c>
      <c r="D61" s="44">
        <f t="shared" si="0"/>
        <v>64.50827424503836</v>
      </c>
      <c r="E61" s="44">
        <f>B61*IMP1!$B$4/12</f>
        <v>593.8865170482806</v>
      </c>
      <c r="F61" s="44">
        <f t="shared" si="1"/>
        <v>47446.41308961741</v>
      </c>
      <c r="G61" s="51"/>
      <c r="H61" s="51"/>
    </row>
    <row r="62" spans="1:8" ht="12.75">
      <c r="A62" s="43">
        <v>55</v>
      </c>
      <c r="B62" s="44">
        <f t="shared" si="2"/>
        <v>47446.41308961741</v>
      </c>
      <c r="C62" s="44">
        <f t="shared" si="3"/>
        <v>658.3947912933189</v>
      </c>
      <c r="D62" s="44">
        <f t="shared" si="0"/>
        <v>65.31462767310131</v>
      </c>
      <c r="E62" s="44">
        <f>B62*IMP1!$B$4/12</f>
        <v>593.0801636202176</v>
      </c>
      <c r="F62" s="44">
        <f t="shared" si="1"/>
        <v>47381.09846194431</v>
      </c>
      <c r="G62" s="51"/>
      <c r="H62" s="51"/>
    </row>
    <row r="63" spans="1:8" ht="12.75">
      <c r="A63" s="43">
        <v>56</v>
      </c>
      <c r="B63" s="44">
        <f t="shared" si="2"/>
        <v>47381.09846194431</v>
      </c>
      <c r="C63" s="44">
        <f t="shared" si="3"/>
        <v>658.3947912933189</v>
      </c>
      <c r="D63" s="44">
        <f t="shared" si="0"/>
        <v>66.13106051901502</v>
      </c>
      <c r="E63" s="44">
        <f>B63*IMP1!$B$4/12</f>
        <v>592.2637307743039</v>
      </c>
      <c r="F63" s="44">
        <f t="shared" si="1"/>
        <v>47314.967401425296</v>
      </c>
      <c r="G63" s="51"/>
      <c r="H63" s="51"/>
    </row>
    <row r="64" spans="1:8" ht="12.75">
      <c r="A64" s="43">
        <v>57</v>
      </c>
      <c r="B64" s="44">
        <f t="shared" si="2"/>
        <v>47314.967401425296</v>
      </c>
      <c r="C64" s="44">
        <f t="shared" si="3"/>
        <v>658.3947912933189</v>
      </c>
      <c r="D64" s="44">
        <f t="shared" si="0"/>
        <v>66.95769877550276</v>
      </c>
      <c r="E64" s="44">
        <f>B64*IMP1!$B$4/12</f>
        <v>591.4370925178162</v>
      </c>
      <c r="F64" s="44">
        <f t="shared" si="1"/>
        <v>47248.00970264979</v>
      </c>
      <c r="G64" s="51"/>
      <c r="H64" s="51"/>
    </row>
    <row r="65" spans="1:8" ht="12.75">
      <c r="A65" s="43">
        <v>58</v>
      </c>
      <c r="B65" s="44">
        <f t="shared" si="2"/>
        <v>47248.00970264979</v>
      </c>
      <c r="C65" s="44">
        <f t="shared" si="3"/>
        <v>658.3947912933189</v>
      </c>
      <c r="D65" s="44">
        <f t="shared" si="0"/>
        <v>67.79467001019657</v>
      </c>
      <c r="E65" s="44">
        <f>B65*IMP1!$B$4/12</f>
        <v>590.6001212831223</v>
      </c>
      <c r="F65" s="44">
        <f t="shared" si="1"/>
        <v>47180.21503263959</v>
      </c>
      <c r="G65" s="51"/>
      <c r="H65" s="51"/>
    </row>
    <row r="66" spans="1:8" ht="12.75">
      <c r="A66" s="43">
        <v>59</v>
      </c>
      <c r="B66" s="44">
        <f t="shared" si="2"/>
        <v>47180.21503263959</v>
      </c>
      <c r="C66" s="44">
        <f t="shared" si="3"/>
        <v>658.3947912933189</v>
      </c>
      <c r="D66" s="44">
        <f t="shared" si="0"/>
        <v>68.64210338532405</v>
      </c>
      <c r="E66" s="44">
        <f>B66*IMP1!$B$4/12</f>
        <v>589.7526879079949</v>
      </c>
      <c r="F66" s="44">
        <f t="shared" si="1"/>
        <v>47111.57292925427</v>
      </c>
      <c r="G66" s="51"/>
      <c r="H66" s="51"/>
    </row>
    <row r="67" spans="1:8" ht="12.75">
      <c r="A67" s="43">
        <v>60</v>
      </c>
      <c r="B67" s="44">
        <f t="shared" si="2"/>
        <v>47111.57292925427</v>
      </c>
      <c r="C67" s="44">
        <f t="shared" si="3"/>
        <v>658.3947912933189</v>
      </c>
      <c r="D67" s="44">
        <f t="shared" si="0"/>
        <v>69.50012967764064</v>
      </c>
      <c r="E67" s="44">
        <f>B67*IMP1!$B$4/12</f>
        <v>588.8946616156783</v>
      </c>
      <c r="F67" s="44">
        <f t="shared" si="1"/>
        <v>47042.07279957663</v>
      </c>
      <c r="G67" s="51"/>
      <c r="H67" s="51"/>
    </row>
    <row r="68" spans="1:8" ht="12.75">
      <c r="A68" s="45">
        <v>61</v>
      </c>
      <c r="B68" s="46">
        <f t="shared" si="2"/>
        <v>47042.07279957663</v>
      </c>
      <c r="C68" s="46">
        <f t="shared" si="3"/>
        <v>658.3947912933189</v>
      </c>
      <c r="D68" s="46">
        <f t="shared" si="0"/>
        <v>70.36888129861109</v>
      </c>
      <c r="E68" s="46">
        <f>B68*IMP1!$B$4/12</f>
        <v>588.0259099947078</v>
      </c>
      <c r="F68" s="46">
        <f t="shared" si="1"/>
        <v>46971.70391827801</v>
      </c>
      <c r="G68" s="51"/>
      <c r="H68" s="51"/>
    </row>
    <row r="69" spans="1:8" ht="12.75">
      <c r="A69" s="45">
        <v>62</v>
      </c>
      <c r="B69" s="46">
        <f t="shared" si="2"/>
        <v>46971.70391827801</v>
      </c>
      <c r="C69" s="46">
        <f t="shared" si="3"/>
        <v>658.3947912933189</v>
      </c>
      <c r="D69" s="46">
        <f t="shared" si="0"/>
        <v>71.24849231484382</v>
      </c>
      <c r="E69" s="46">
        <f>B69*IMP1!$B$4/12</f>
        <v>587.1462989784751</v>
      </c>
      <c r="F69" s="46">
        <f t="shared" si="1"/>
        <v>46900.45542596317</v>
      </c>
      <c r="G69" s="51"/>
      <c r="H69" s="51"/>
    </row>
    <row r="70" spans="1:8" ht="12.75">
      <c r="A70" s="45">
        <v>63</v>
      </c>
      <c r="B70" s="46">
        <f t="shared" si="2"/>
        <v>46900.45542596317</v>
      </c>
      <c r="C70" s="46">
        <f t="shared" si="3"/>
        <v>658.3947912933189</v>
      </c>
      <c r="D70" s="46">
        <f t="shared" si="0"/>
        <v>72.13909846877937</v>
      </c>
      <c r="E70" s="46">
        <f>B70*IMP1!$B$4/12</f>
        <v>586.2556928245396</v>
      </c>
      <c r="F70" s="46">
        <f t="shared" si="1"/>
        <v>46828.31632749439</v>
      </c>
      <c r="G70" s="51"/>
      <c r="H70" s="51"/>
    </row>
    <row r="71" spans="1:8" ht="12.75">
      <c r="A71" s="45">
        <v>64</v>
      </c>
      <c r="B71" s="46">
        <f t="shared" si="2"/>
        <v>46828.31632749439</v>
      </c>
      <c r="C71" s="46">
        <f t="shared" si="3"/>
        <v>658.3947912933189</v>
      </c>
      <c r="D71" s="46">
        <f t="shared" si="0"/>
        <v>73.0408371996391</v>
      </c>
      <c r="E71" s="46">
        <f>B71*IMP1!$B$4/12</f>
        <v>585.3539540936798</v>
      </c>
      <c r="F71" s="46">
        <f t="shared" si="1"/>
        <v>46755.27549029475</v>
      </c>
      <c r="G71" s="51"/>
      <c r="H71" s="51"/>
    </row>
    <row r="72" spans="1:8" ht="12.75">
      <c r="A72" s="45">
        <v>65</v>
      </c>
      <c r="B72" s="46">
        <f t="shared" si="2"/>
        <v>46755.27549029475</v>
      </c>
      <c r="C72" s="46">
        <f t="shared" si="3"/>
        <v>658.3947912933189</v>
      </c>
      <c r="D72" s="46">
        <f t="shared" si="0"/>
        <v>73.95384766463462</v>
      </c>
      <c r="E72" s="46">
        <f>B72*IMP1!$B$4/12</f>
        <v>584.4409436286843</v>
      </c>
      <c r="F72" s="46">
        <f t="shared" si="1"/>
        <v>46681.321642630115</v>
      </c>
      <c r="G72" s="51"/>
      <c r="H72" s="51"/>
    </row>
    <row r="73" spans="1:8" ht="12.75">
      <c r="A73" s="45">
        <v>66</v>
      </c>
      <c r="B73" s="46">
        <f t="shared" si="2"/>
        <v>46681.321642630115</v>
      </c>
      <c r="C73" s="46">
        <f t="shared" si="3"/>
        <v>658.3947912933189</v>
      </c>
      <c r="D73" s="46">
        <f aca="true" t="shared" si="4" ref="D73:D127">C73-E73</f>
        <v>74.87827076044255</v>
      </c>
      <c r="E73" s="46">
        <f>B73*IMP1!$B$4/12</f>
        <v>583.5165205328764</v>
      </c>
      <c r="F73" s="46">
        <f aca="true" t="shared" si="5" ref="F73:F127">B73-D73</f>
        <v>46606.443371869675</v>
      </c>
      <c r="G73" s="51"/>
      <c r="H73" s="51"/>
    </row>
    <row r="74" spans="1:8" ht="12.75">
      <c r="A74" s="45">
        <v>67</v>
      </c>
      <c r="B74" s="46">
        <f aca="true" t="shared" si="6" ref="B74:B127">F73</f>
        <v>46606.443371869675</v>
      </c>
      <c r="C74" s="46">
        <f aca="true" t="shared" si="7" ref="C74:C127">C73</f>
        <v>658.3947912933189</v>
      </c>
      <c r="D74" s="46">
        <f t="shared" si="4"/>
        <v>75.81424914494801</v>
      </c>
      <c r="E74" s="46">
        <f>B74*IMP1!$B$4/12</f>
        <v>582.5805421483709</v>
      </c>
      <c r="F74" s="46">
        <f t="shared" si="5"/>
        <v>46530.62912272473</v>
      </c>
      <c r="G74" s="51"/>
      <c r="H74" s="51"/>
    </row>
    <row r="75" spans="1:8" ht="12.75">
      <c r="A75" s="45">
        <v>68</v>
      </c>
      <c r="B75" s="46">
        <f t="shared" si="6"/>
        <v>46530.62912272473</v>
      </c>
      <c r="C75" s="46">
        <f t="shared" si="7"/>
        <v>658.3947912933189</v>
      </c>
      <c r="D75" s="46">
        <f t="shared" si="4"/>
        <v>76.76192725925989</v>
      </c>
      <c r="E75" s="46">
        <f>B75*IMP1!$B$4/12</f>
        <v>581.632864034059</v>
      </c>
      <c r="F75" s="46">
        <f t="shared" si="5"/>
        <v>46453.86719546547</v>
      </c>
      <c r="G75" s="51"/>
      <c r="H75" s="51"/>
    </row>
    <row r="76" spans="1:8" ht="12.75">
      <c r="A76" s="45">
        <v>69</v>
      </c>
      <c r="B76" s="46">
        <f t="shared" si="6"/>
        <v>46453.86719546547</v>
      </c>
      <c r="C76" s="46">
        <f t="shared" si="7"/>
        <v>658.3947912933189</v>
      </c>
      <c r="D76" s="46">
        <f t="shared" si="4"/>
        <v>77.7214513500005</v>
      </c>
      <c r="E76" s="46">
        <f>B76*IMP1!$B$4/12</f>
        <v>580.6733399433184</v>
      </c>
      <c r="F76" s="46">
        <f t="shared" si="5"/>
        <v>46376.14574411547</v>
      </c>
      <c r="G76" s="51"/>
      <c r="H76" s="51"/>
    </row>
    <row r="77" spans="1:8" ht="12.75">
      <c r="A77" s="45">
        <v>70</v>
      </c>
      <c r="B77" s="46">
        <f t="shared" si="6"/>
        <v>46376.14574411547</v>
      </c>
      <c r="C77" s="46">
        <f t="shared" si="7"/>
        <v>658.3947912933189</v>
      </c>
      <c r="D77" s="46">
        <f t="shared" si="4"/>
        <v>78.6929694918756</v>
      </c>
      <c r="E77" s="46">
        <f>B77*IMP1!$B$4/12</f>
        <v>579.7018218014433</v>
      </c>
      <c r="F77" s="46">
        <f t="shared" si="5"/>
        <v>46297.4527746236</v>
      </c>
      <c r="G77" s="51"/>
      <c r="H77" s="51"/>
    </row>
    <row r="78" spans="1:8" ht="12.75">
      <c r="A78" s="45">
        <v>71</v>
      </c>
      <c r="B78" s="46">
        <f t="shared" si="6"/>
        <v>46297.4527746236</v>
      </c>
      <c r="C78" s="46">
        <f t="shared" si="7"/>
        <v>658.3947912933189</v>
      </c>
      <c r="D78" s="46">
        <f t="shared" si="4"/>
        <v>79.67663161052394</v>
      </c>
      <c r="E78" s="46">
        <f>B78*IMP1!$B$4/12</f>
        <v>578.718159682795</v>
      </c>
      <c r="F78" s="46">
        <f t="shared" si="5"/>
        <v>46217.77614301308</v>
      </c>
      <c r="G78" s="51"/>
      <c r="H78" s="51"/>
    </row>
    <row r="79" spans="1:8" ht="12.75">
      <c r="A79" s="45">
        <v>72</v>
      </c>
      <c r="B79" s="46">
        <f t="shared" si="6"/>
        <v>46217.77614301308</v>
      </c>
      <c r="C79" s="46">
        <f t="shared" si="7"/>
        <v>658.3947912933189</v>
      </c>
      <c r="D79" s="46">
        <f t="shared" si="4"/>
        <v>80.67258950565542</v>
      </c>
      <c r="E79" s="46">
        <f>B79*IMP1!$B$4/12</f>
        <v>577.7222017876635</v>
      </c>
      <c r="F79" s="46">
        <f t="shared" si="5"/>
        <v>46137.10355350742</v>
      </c>
      <c r="G79" s="51"/>
      <c r="H79" s="51"/>
    </row>
    <row r="80" spans="1:8" ht="12.75">
      <c r="A80" s="45">
        <v>73</v>
      </c>
      <c r="B80" s="46">
        <f t="shared" si="6"/>
        <v>46137.10355350742</v>
      </c>
      <c r="C80" s="46">
        <f t="shared" si="7"/>
        <v>658.3947912933189</v>
      </c>
      <c r="D80" s="46">
        <f t="shared" si="4"/>
        <v>81.68099687447625</v>
      </c>
      <c r="E80" s="46">
        <f>B80*IMP1!$B$4/12</f>
        <v>576.7137944188427</v>
      </c>
      <c r="F80" s="46">
        <f t="shared" si="5"/>
        <v>46055.42255663294</v>
      </c>
      <c r="G80" s="51"/>
      <c r="H80" s="51"/>
    </row>
    <row r="81" spans="1:8" ht="12.75">
      <c r="A81" s="45">
        <v>74</v>
      </c>
      <c r="B81" s="46">
        <f t="shared" si="6"/>
        <v>46055.42255663294</v>
      </c>
      <c r="C81" s="46">
        <f t="shared" si="7"/>
        <v>658.3947912933189</v>
      </c>
      <c r="D81" s="46">
        <f t="shared" si="4"/>
        <v>82.70200933540718</v>
      </c>
      <c r="E81" s="46">
        <f>B81*IMP1!$B$4/12</f>
        <v>575.6927819579117</v>
      </c>
      <c r="F81" s="46">
        <f t="shared" si="5"/>
        <v>45972.72054729753</v>
      </c>
      <c r="G81" s="51"/>
      <c r="H81" s="51"/>
    </row>
    <row r="82" spans="1:8" ht="12.75">
      <c r="A82" s="45">
        <v>75</v>
      </c>
      <c r="B82" s="46">
        <f t="shared" si="6"/>
        <v>45972.72054729753</v>
      </c>
      <c r="C82" s="46">
        <f t="shared" si="7"/>
        <v>658.3947912933189</v>
      </c>
      <c r="D82" s="46">
        <f t="shared" si="4"/>
        <v>83.73578445209978</v>
      </c>
      <c r="E82" s="46">
        <f>B82*IMP1!$B$4/12</f>
        <v>574.6590068412191</v>
      </c>
      <c r="F82" s="46">
        <f t="shared" si="5"/>
        <v>45888.98476284543</v>
      </c>
      <c r="G82" s="51"/>
      <c r="H82" s="51"/>
    </row>
    <row r="83" spans="1:8" ht="12.75">
      <c r="A83" s="45">
        <v>76</v>
      </c>
      <c r="B83" s="46">
        <f t="shared" si="6"/>
        <v>45888.98476284543</v>
      </c>
      <c r="C83" s="46">
        <f t="shared" si="7"/>
        <v>658.3947912933189</v>
      </c>
      <c r="D83" s="46">
        <f t="shared" si="4"/>
        <v>84.78248175775104</v>
      </c>
      <c r="E83" s="46">
        <f>B83*IMP1!$B$4/12</f>
        <v>573.6123095355679</v>
      </c>
      <c r="F83" s="46">
        <f t="shared" si="5"/>
        <v>45804.20228108768</v>
      </c>
      <c r="G83" s="51"/>
      <c r="H83" s="51"/>
    </row>
    <row r="84" spans="1:8" ht="12.75">
      <c r="A84" s="45">
        <v>77</v>
      </c>
      <c r="B84" s="46">
        <f t="shared" si="6"/>
        <v>45804.20228108768</v>
      </c>
      <c r="C84" s="46">
        <f t="shared" si="7"/>
        <v>658.3947912933189</v>
      </c>
      <c r="D84" s="46">
        <f t="shared" si="4"/>
        <v>85.84226277972289</v>
      </c>
      <c r="E84" s="46">
        <f>B84*IMP1!$B$4/12</f>
        <v>572.552528513596</v>
      </c>
      <c r="F84" s="46">
        <f t="shared" si="5"/>
        <v>45718.360018307954</v>
      </c>
      <c r="G84" s="51"/>
      <c r="H84" s="51"/>
    </row>
    <row r="85" spans="1:8" ht="12.75">
      <c r="A85" s="45">
        <v>78</v>
      </c>
      <c r="B85" s="46">
        <f t="shared" si="6"/>
        <v>45718.360018307954</v>
      </c>
      <c r="C85" s="46">
        <f t="shared" si="7"/>
        <v>658.3947912933189</v>
      </c>
      <c r="D85" s="46">
        <f t="shared" si="4"/>
        <v>86.91529106446956</v>
      </c>
      <c r="E85" s="46">
        <f>B85*IMP1!$B$4/12</f>
        <v>571.4795002288494</v>
      </c>
      <c r="F85" s="46">
        <f t="shared" si="5"/>
        <v>45631.444727243485</v>
      </c>
      <c r="G85" s="51"/>
      <c r="H85" s="51"/>
    </row>
    <row r="86" spans="1:8" ht="12.75">
      <c r="A86" s="45">
        <v>79</v>
      </c>
      <c r="B86" s="46">
        <f t="shared" si="6"/>
        <v>45631.444727243485</v>
      </c>
      <c r="C86" s="46">
        <f t="shared" si="7"/>
        <v>658.3947912933189</v>
      </c>
      <c r="D86" s="46">
        <f t="shared" si="4"/>
        <v>88.00173220277543</v>
      </c>
      <c r="E86" s="46">
        <f>B86*IMP1!$B$4/12</f>
        <v>570.3930590905435</v>
      </c>
      <c r="F86" s="46">
        <f t="shared" si="5"/>
        <v>45543.44299504071</v>
      </c>
      <c r="G86" s="51"/>
      <c r="H86" s="51"/>
    </row>
    <row r="87" spans="1:8" ht="12.75">
      <c r="A87" s="45">
        <v>80</v>
      </c>
      <c r="B87" s="46">
        <f t="shared" si="6"/>
        <v>45543.44299504071</v>
      </c>
      <c r="C87" s="46">
        <f t="shared" si="7"/>
        <v>658.3947912933189</v>
      </c>
      <c r="D87" s="46">
        <f t="shared" si="4"/>
        <v>89.10175385531011</v>
      </c>
      <c r="E87" s="46">
        <f>B87*IMP1!$B$4/12</f>
        <v>569.2930374380088</v>
      </c>
      <c r="F87" s="46">
        <f t="shared" si="5"/>
        <v>45454.34124118539</v>
      </c>
      <c r="G87" s="51"/>
      <c r="H87" s="51"/>
    </row>
    <row r="88" spans="1:8" ht="12.75">
      <c r="A88" s="45">
        <v>81</v>
      </c>
      <c r="B88" s="46">
        <f t="shared" si="6"/>
        <v>45454.34124118539</v>
      </c>
      <c r="C88" s="46">
        <f t="shared" si="7"/>
        <v>658.3947912933189</v>
      </c>
      <c r="D88" s="46">
        <f t="shared" si="4"/>
        <v>90.2155257785015</v>
      </c>
      <c r="E88" s="46">
        <f>B88*IMP1!$B$4/12</f>
        <v>568.1792655148174</v>
      </c>
      <c r="F88" s="46">
        <f t="shared" si="5"/>
        <v>45364.125715406895</v>
      </c>
      <c r="G88" s="51"/>
      <c r="H88" s="51"/>
    </row>
    <row r="89" spans="1:8" ht="12.75">
      <c r="A89" s="45">
        <v>82</v>
      </c>
      <c r="B89" s="46">
        <f t="shared" si="6"/>
        <v>45364.125715406895</v>
      </c>
      <c r="C89" s="46">
        <f t="shared" si="7"/>
        <v>658.3947912933189</v>
      </c>
      <c r="D89" s="46">
        <f t="shared" si="4"/>
        <v>91.3432198507328</v>
      </c>
      <c r="E89" s="46">
        <f>B89*IMP1!$B$4/12</f>
        <v>567.0515714425861</v>
      </c>
      <c r="F89" s="46">
        <f t="shared" si="5"/>
        <v>45272.78249555616</v>
      </c>
      <c r="G89" s="51"/>
      <c r="H89" s="51"/>
    </row>
    <row r="90" spans="1:8" ht="12.75">
      <c r="A90" s="45">
        <v>83</v>
      </c>
      <c r="B90" s="46">
        <f t="shared" si="6"/>
        <v>45272.78249555616</v>
      </c>
      <c r="C90" s="46">
        <f t="shared" si="7"/>
        <v>658.3947912933189</v>
      </c>
      <c r="D90" s="46">
        <f t="shared" si="4"/>
        <v>92.48501009886695</v>
      </c>
      <c r="E90" s="46">
        <f>B90*IMP1!$B$4/12</f>
        <v>565.909781194452</v>
      </c>
      <c r="F90" s="46">
        <f t="shared" si="5"/>
        <v>45180.29748545729</v>
      </c>
      <c r="G90" s="51"/>
      <c r="H90" s="51"/>
    </row>
    <row r="91" spans="1:8" ht="12.75">
      <c r="A91" s="45">
        <v>84</v>
      </c>
      <c r="B91" s="46">
        <f t="shared" si="6"/>
        <v>45180.29748545729</v>
      </c>
      <c r="C91" s="46">
        <f t="shared" si="7"/>
        <v>658.3947912933189</v>
      </c>
      <c r="D91" s="46">
        <f t="shared" si="4"/>
        <v>93.64107272510284</v>
      </c>
      <c r="E91" s="46">
        <f>B91*IMP1!$B$4/12</f>
        <v>564.7537185682161</v>
      </c>
      <c r="F91" s="46">
        <f t="shared" si="5"/>
        <v>45086.65641273218</v>
      </c>
      <c r="G91" s="51"/>
      <c r="H91" s="51"/>
    </row>
    <row r="92" spans="1:6" ht="12.75">
      <c r="A92" s="43">
        <v>85</v>
      </c>
      <c r="B92" s="44">
        <f t="shared" si="6"/>
        <v>45086.65641273218</v>
      </c>
      <c r="C92" s="44">
        <f t="shared" si="7"/>
        <v>658.3947912933189</v>
      </c>
      <c r="D92" s="44">
        <f t="shared" si="4"/>
        <v>94.81158613416665</v>
      </c>
      <c r="E92" s="44">
        <f>B92*IMP1!$B$4/12</f>
        <v>563.5832051591523</v>
      </c>
      <c r="F92" s="44">
        <f t="shared" si="5"/>
        <v>44991.84482659802</v>
      </c>
    </row>
    <row r="93" spans="1:6" ht="12.75">
      <c r="A93" s="43">
        <v>86</v>
      </c>
      <c r="B93" s="44">
        <f t="shared" si="6"/>
        <v>44991.84482659802</v>
      </c>
      <c r="C93" s="44">
        <f t="shared" si="7"/>
        <v>658.3947912933189</v>
      </c>
      <c r="D93" s="44">
        <f t="shared" si="4"/>
        <v>95.9967309608437</v>
      </c>
      <c r="E93" s="44">
        <f>B93*IMP1!$B$4/12</f>
        <v>562.3980603324752</v>
      </c>
      <c r="F93" s="44">
        <f t="shared" si="5"/>
        <v>44895.84809563718</v>
      </c>
    </row>
    <row r="94" spans="1:6" ht="12.75">
      <c r="A94" s="43">
        <v>87</v>
      </c>
      <c r="B94" s="44">
        <f t="shared" si="6"/>
        <v>44895.84809563718</v>
      </c>
      <c r="C94" s="44">
        <f t="shared" si="7"/>
        <v>658.3947912933189</v>
      </c>
      <c r="D94" s="44">
        <f t="shared" si="4"/>
        <v>97.19669009785423</v>
      </c>
      <c r="E94" s="44">
        <f>B94*IMP1!$B$4/12</f>
        <v>561.1981011954647</v>
      </c>
      <c r="F94" s="44">
        <f t="shared" si="5"/>
        <v>44798.65140553933</v>
      </c>
    </row>
    <row r="95" spans="1:6" ht="12.75">
      <c r="A95" s="43">
        <v>88</v>
      </c>
      <c r="B95" s="44">
        <f t="shared" si="6"/>
        <v>44798.65140553933</v>
      </c>
      <c r="C95" s="44">
        <f t="shared" si="7"/>
        <v>658.3947912933189</v>
      </c>
      <c r="D95" s="44">
        <f t="shared" si="4"/>
        <v>98.4116487240774</v>
      </c>
      <c r="E95" s="44">
        <f>B95*IMP1!$B$4/12</f>
        <v>559.9831425692415</v>
      </c>
      <c r="F95" s="44">
        <f t="shared" si="5"/>
        <v>44700.23975681525</v>
      </c>
    </row>
    <row r="96" spans="1:6" ht="12.75">
      <c r="A96" s="43">
        <v>89</v>
      </c>
      <c r="B96" s="44">
        <f t="shared" si="6"/>
        <v>44700.23975681525</v>
      </c>
      <c r="C96" s="44">
        <f t="shared" si="7"/>
        <v>658.3947912933189</v>
      </c>
      <c r="D96" s="44">
        <f t="shared" si="4"/>
        <v>99.64179433312825</v>
      </c>
      <c r="E96" s="44">
        <f>B96*IMP1!$B$4/12</f>
        <v>558.7529969601907</v>
      </c>
      <c r="F96" s="44">
        <f t="shared" si="5"/>
        <v>44600.59796248213</v>
      </c>
    </row>
    <row r="97" spans="1:6" ht="12.75">
      <c r="A97" s="43">
        <v>90</v>
      </c>
      <c r="B97" s="44">
        <f t="shared" si="6"/>
        <v>44600.59796248213</v>
      </c>
      <c r="C97" s="44">
        <f t="shared" si="7"/>
        <v>658.3947912933189</v>
      </c>
      <c r="D97" s="44">
        <f t="shared" si="4"/>
        <v>100.88731676229236</v>
      </c>
      <c r="E97" s="44">
        <f>B97*IMP1!$B$4/12</f>
        <v>557.5074745310266</v>
      </c>
      <c r="F97" s="44">
        <f t="shared" si="5"/>
        <v>44499.71064571983</v>
      </c>
    </row>
    <row r="98" spans="1:6" ht="12.75">
      <c r="A98" s="43">
        <v>91</v>
      </c>
      <c r="B98" s="44">
        <f t="shared" si="6"/>
        <v>44499.71064571983</v>
      </c>
      <c r="C98" s="44">
        <f t="shared" si="7"/>
        <v>658.3947912933189</v>
      </c>
      <c r="D98" s="44">
        <f t="shared" si="4"/>
        <v>102.148408221821</v>
      </c>
      <c r="E98" s="44">
        <f>B98*IMP1!$B$4/12</f>
        <v>556.2463830714979</v>
      </c>
      <c r="F98" s="44">
        <f t="shared" si="5"/>
        <v>44397.56223749801</v>
      </c>
    </row>
    <row r="99" spans="1:6" ht="12.75">
      <c r="A99" s="43">
        <v>92</v>
      </c>
      <c r="B99" s="44">
        <f t="shared" si="6"/>
        <v>44397.56223749801</v>
      </c>
      <c r="C99" s="44">
        <f t="shared" si="7"/>
        <v>658.3947912933189</v>
      </c>
      <c r="D99" s="44">
        <f t="shared" si="4"/>
        <v>103.42526332459386</v>
      </c>
      <c r="E99" s="44">
        <f>B99*IMP1!$B$4/12</f>
        <v>554.9695279687251</v>
      </c>
      <c r="F99" s="44">
        <f t="shared" si="5"/>
        <v>44294.136974173416</v>
      </c>
    </row>
    <row r="100" spans="1:6" ht="12.75">
      <c r="A100" s="43">
        <v>93</v>
      </c>
      <c r="B100" s="44">
        <f t="shared" si="6"/>
        <v>44294.136974173416</v>
      </c>
      <c r="C100" s="44">
        <f t="shared" si="7"/>
        <v>658.3947912933189</v>
      </c>
      <c r="D100" s="44">
        <f t="shared" si="4"/>
        <v>104.71807911615122</v>
      </c>
      <c r="E100" s="44">
        <f>B100*IMP1!$B$4/12</f>
        <v>553.6767121771677</v>
      </c>
      <c r="F100" s="44">
        <f t="shared" si="5"/>
        <v>44189.418895057264</v>
      </c>
    </row>
    <row r="101" spans="1:6" ht="12.75">
      <c r="A101" s="43">
        <v>94</v>
      </c>
      <c r="B101" s="44">
        <f t="shared" si="6"/>
        <v>44189.418895057264</v>
      </c>
      <c r="C101" s="44">
        <f t="shared" si="7"/>
        <v>658.3947912933189</v>
      </c>
      <c r="D101" s="44">
        <f t="shared" si="4"/>
        <v>106.02705510510316</v>
      </c>
      <c r="E101" s="44">
        <f>B101*IMP1!$B$4/12</f>
        <v>552.3677361882158</v>
      </c>
      <c r="F101" s="44">
        <f t="shared" si="5"/>
        <v>44083.391839952164</v>
      </c>
    </row>
    <row r="102" spans="1:6" ht="12.75">
      <c r="A102" s="43">
        <v>95</v>
      </c>
      <c r="B102" s="44">
        <f t="shared" si="6"/>
        <v>44083.391839952164</v>
      </c>
      <c r="C102" s="44">
        <f t="shared" si="7"/>
        <v>658.3947912933189</v>
      </c>
      <c r="D102" s="44">
        <f t="shared" si="4"/>
        <v>107.35239329391686</v>
      </c>
      <c r="E102" s="44">
        <f>B102*IMP1!$B$4/12</f>
        <v>551.042397999402</v>
      </c>
      <c r="F102" s="44">
        <f t="shared" si="5"/>
        <v>43976.03944665825</v>
      </c>
    </row>
    <row r="103" spans="1:6" ht="12.75">
      <c r="A103" s="43">
        <v>96</v>
      </c>
      <c r="B103" s="44">
        <f t="shared" si="6"/>
        <v>43976.03944665825</v>
      </c>
      <c r="C103" s="44">
        <f t="shared" si="7"/>
        <v>658.3947912933189</v>
      </c>
      <c r="D103" s="44">
        <f t="shared" si="4"/>
        <v>108.69429821009078</v>
      </c>
      <c r="E103" s="44">
        <f>B103*IMP1!$B$4/12</f>
        <v>549.7004930832281</v>
      </c>
      <c r="F103" s="44">
        <f t="shared" si="5"/>
        <v>43867.34514844816</v>
      </c>
    </row>
    <row r="104" spans="1:6" ht="12.75">
      <c r="A104" s="43">
        <v>97</v>
      </c>
      <c r="B104" s="44">
        <f t="shared" si="6"/>
        <v>43867.34514844816</v>
      </c>
      <c r="C104" s="44">
        <f t="shared" si="7"/>
        <v>658.3947912933189</v>
      </c>
      <c r="D104" s="44">
        <f t="shared" si="4"/>
        <v>110.05297693771695</v>
      </c>
      <c r="E104" s="44">
        <f>B104*IMP1!$B$4/12</f>
        <v>548.341814355602</v>
      </c>
      <c r="F104" s="44">
        <f t="shared" si="5"/>
        <v>43757.292171510446</v>
      </c>
    </row>
    <row r="105" spans="1:6" ht="12.75">
      <c r="A105" s="43">
        <v>98</v>
      </c>
      <c r="B105" s="44">
        <f t="shared" si="6"/>
        <v>43757.292171510446</v>
      </c>
      <c r="C105" s="44">
        <f t="shared" si="7"/>
        <v>658.3947912933189</v>
      </c>
      <c r="D105" s="44">
        <f t="shared" si="4"/>
        <v>111.42863914943837</v>
      </c>
      <c r="E105" s="44">
        <f>B105*IMP1!$B$4/12</f>
        <v>546.9661521438805</v>
      </c>
      <c r="F105" s="44">
        <f t="shared" si="5"/>
        <v>43645.86353236101</v>
      </c>
    </row>
    <row r="106" spans="1:6" ht="12.75">
      <c r="A106" s="43">
        <v>99</v>
      </c>
      <c r="B106" s="44">
        <f t="shared" si="6"/>
        <v>43645.86353236101</v>
      </c>
      <c r="C106" s="44">
        <f t="shared" si="7"/>
        <v>658.3947912933189</v>
      </c>
      <c r="D106" s="44">
        <f t="shared" si="4"/>
        <v>112.82149713880631</v>
      </c>
      <c r="E106" s="44">
        <f>B106*IMP1!$B$4/12</f>
        <v>545.5732941545126</v>
      </c>
      <c r="F106" s="44">
        <f t="shared" si="5"/>
        <v>43533.0420352222</v>
      </c>
    </row>
    <row r="107" spans="1:6" ht="12.75">
      <c r="A107" s="43">
        <v>100</v>
      </c>
      <c r="B107" s="44">
        <f t="shared" si="6"/>
        <v>43533.0420352222</v>
      </c>
      <c r="C107" s="44">
        <f t="shared" si="7"/>
        <v>658.3947912933189</v>
      </c>
      <c r="D107" s="44">
        <f t="shared" si="4"/>
        <v>114.23176585304145</v>
      </c>
      <c r="E107" s="44">
        <f>B107*IMP1!$B$4/12</f>
        <v>544.1630254402775</v>
      </c>
      <c r="F107" s="44">
        <f t="shared" si="5"/>
        <v>43418.810269369154</v>
      </c>
    </row>
    <row r="108" spans="1:6" ht="12.75">
      <c r="A108" s="43">
        <v>101</v>
      </c>
      <c r="B108" s="44">
        <f t="shared" si="6"/>
        <v>43418.810269369154</v>
      </c>
      <c r="C108" s="44">
        <f t="shared" si="7"/>
        <v>658.3947912933189</v>
      </c>
      <c r="D108" s="44">
        <f t="shared" si="4"/>
        <v>115.65966292620453</v>
      </c>
      <c r="E108" s="44">
        <f>B108*IMP1!$B$4/12</f>
        <v>542.7351283671144</v>
      </c>
      <c r="F108" s="44">
        <f t="shared" si="5"/>
        <v>43303.15060644295</v>
      </c>
    </row>
    <row r="109" spans="1:6" ht="12.75">
      <c r="A109" s="43">
        <v>102</v>
      </c>
      <c r="B109" s="44">
        <f t="shared" si="6"/>
        <v>43303.15060644295</v>
      </c>
      <c r="C109" s="44">
        <f t="shared" si="7"/>
        <v>658.3947912933189</v>
      </c>
      <c r="D109" s="44">
        <f t="shared" si="4"/>
        <v>117.10540871278204</v>
      </c>
      <c r="E109" s="44">
        <f>B109*IMP1!$B$4/12</f>
        <v>541.2893825805369</v>
      </c>
      <c r="F109" s="44">
        <f t="shared" si="5"/>
        <v>43186.04519773016</v>
      </c>
    </row>
    <row r="110" spans="1:6" ht="12.75">
      <c r="A110" s="43">
        <v>103</v>
      </c>
      <c r="B110" s="44">
        <f t="shared" si="6"/>
        <v>43186.04519773016</v>
      </c>
      <c r="C110" s="44">
        <f t="shared" si="7"/>
        <v>658.3947912933189</v>
      </c>
      <c r="D110" s="44">
        <f t="shared" si="4"/>
        <v>118.56922632169187</v>
      </c>
      <c r="E110" s="44">
        <f>B110*IMP1!$B$4/12</f>
        <v>539.825564971627</v>
      </c>
      <c r="F110" s="44">
        <f t="shared" si="5"/>
        <v>43067.47597140847</v>
      </c>
    </row>
    <row r="111" spans="1:6" ht="12.75">
      <c r="A111" s="43">
        <v>104</v>
      </c>
      <c r="B111" s="44">
        <f t="shared" si="6"/>
        <v>43067.47597140847</v>
      </c>
      <c r="C111" s="44">
        <f t="shared" si="7"/>
        <v>658.3947912933189</v>
      </c>
      <c r="D111" s="44">
        <f t="shared" si="4"/>
        <v>120.05134165071308</v>
      </c>
      <c r="E111" s="44">
        <f>B111*IMP1!$B$4/12</f>
        <v>538.3434496426058</v>
      </c>
      <c r="F111" s="44">
        <f t="shared" si="5"/>
        <v>42947.424629757756</v>
      </c>
    </row>
    <row r="112" spans="1:6" ht="12.75">
      <c r="A112" s="43">
        <v>105</v>
      </c>
      <c r="B112" s="44">
        <f t="shared" si="6"/>
        <v>42947.424629757756</v>
      </c>
      <c r="C112" s="44">
        <f t="shared" si="7"/>
        <v>658.3947912933189</v>
      </c>
      <c r="D112" s="44">
        <f t="shared" si="4"/>
        <v>121.55198342134702</v>
      </c>
      <c r="E112" s="44">
        <f>B112*IMP1!$B$4/12</f>
        <v>536.8428078719719</v>
      </c>
      <c r="F112" s="44">
        <f t="shared" si="5"/>
        <v>42825.87264633641</v>
      </c>
    </row>
    <row r="113" spans="1:6" ht="12.75">
      <c r="A113" s="43">
        <v>106</v>
      </c>
      <c r="B113" s="44">
        <f t="shared" si="6"/>
        <v>42825.87264633641</v>
      </c>
      <c r="C113" s="44">
        <f t="shared" si="7"/>
        <v>658.3947912933189</v>
      </c>
      <c r="D113" s="44">
        <f t="shared" si="4"/>
        <v>123.0713832141139</v>
      </c>
      <c r="E113" s="44">
        <f>B113*IMP1!$B$4/12</f>
        <v>535.323408079205</v>
      </c>
      <c r="F113" s="44">
        <f t="shared" si="5"/>
        <v>42702.801263122295</v>
      </c>
    </row>
    <row r="114" spans="1:6" ht="12.75">
      <c r="A114" s="43">
        <v>107</v>
      </c>
      <c r="B114" s="44">
        <f t="shared" si="6"/>
        <v>42702.801263122295</v>
      </c>
      <c r="C114" s="44">
        <f t="shared" si="7"/>
        <v>658.3947912933189</v>
      </c>
      <c r="D114" s="44">
        <f t="shared" si="4"/>
        <v>124.60977550429027</v>
      </c>
      <c r="E114" s="44">
        <f>B114*IMP1!$B$4/12</f>
        <v>533.7850157890286</v>
      </c>
      <c r="F114" s="44">
        <f t="shared" si="5"/>
        <v>42578.191487618</v>
      </c>
    </row>
    <row r="115" spans="1:6" ht="12.75">
      <c r="A115" s="43">
        <v>108</v>
      </c>
      <c r="B115" s="44">
        <f t="shared" si="6"/>
        <v>42578.191487618</v>
      </c>
      <c r="C115" s="44">
        <f t="shared" si="7"/>
        <v>658.3947912933189</v>
      </c>
      <c r="D115" s="44">
        <f t="shared" si="4"/>
        <v>126.16739769809396</v>
      </c>
      <c r="E115" s="44">
        <f>B115*IMP1!$B$4/12</f>
        <v>532.227393595225</v>
      </c>
      <c r="F115" s="44">
        <f t="shared" si="5"/>
        <v>42452.024089919905</v>
      </c>
    </row>
    <row r="116" spans="1:6" ht="12.75">
      <c r="A116" s="43">
        <v>109</v>
      </c>
      <c r="B116" s="44">
        <f t="shared" si="6"/>
        <v>42452.024089919905</v>
      </c>
      <c r="C116" s="44">
        <f t="shared" si="7"/>
        <v>658.3947912933189</v>
      </c>
      <c r="D116" s="44">
        <f t="shared" si="4"/>
        <v>127.7444901693201</v>
      </c>
      <c r="E116" s="44">
        <f>B116*IMP1!$B$4/12</f>
        <v>530.6503011239988</v>
      </c>
      <c r="F116" s="44">
        <f t="shared" si="5"/>
        <v>42324.27959975058</v>
      </c>
    </row>
    <row r="117" spans="1:6" ht="12.75">
      <c r="A117" s="43">
        <v>110</v>
      </c>
      <c r="B117" s="44">
        <f t="shared" si="6"/>
        <v>42324.27959975058</v>
      </c>
      <c r="C117" s="44">
        <f t="shared" si="7"/>
        <v>658.3947912933189</v>
      </c>
      <c r="D117" s="44">
        <f t="shared" si="4"/>
        <v>129.34129629643667</v>
      </c>
      <c r="E117" s="44">
        <f>B117*IMP1!$B$4/12</f>
        <v>529.0534949968823</v>
      </c>
      <c r="F117" s="44">
        <f t="shared" si="5"/>
        <v>42194.938303454146</v>
      </c>
    </row>
    <row r="118" spans="1:6" ht="12.75">
      <c r="A118" s="43">
        <v>111</v>
      </c>
      <c r="B118" s="44">
        <f t="shared" si="6"/>
        <v>42194.938303454146</v>
      </c>
      <c r="C118" s="44">
        <f t="shared" si="7"/>
        <v>658.3947912933189</v>
      </c>
      <c r="D118" s="44">
        <f t="shared" si="4"/>
        <v>130.9580625001421</v>
      </c>
      <c r="E118" s="44">
        <f>B118*IMP1!$B$4/12</f>
        <v>527.4367287931768</v>
      </c>
      <c r="F118" s="44">
        <f t="shared" si="5"/>
        <v>42063.980240954006</v>
      </c>
    </row>
    <row r="119" spans="1:6" ht="12.75">
      <c r="A119" s="43">
        <v>112</v>
      </c>
      <c r="B119" s="44">
        <f t="shared" si="6"/>
        <v>42063.980240954006</v>
      </c>
      <c r="C119" s="44">
        <f t="shared" si="7"/>
        <v>658.3947912933189</v>
      </c>
      <c r="D119" s="44">
        <f t="shared" si="4"/>
        <v>132.59503828139384</v>
      </c>
      <c r="E119" s="44">
        <f>B119*IMP1!$B$4/12</f>
        <v>525.7997530119251</v>
      </c>
      <c r="F119" s="44">
        <f t="shared" si="5"/>
        <v>41931.38520267261</v>
      </c>
    </row>
    <row r="120" spans="1:6" ht="12.75">
      <c r="A120" s="43">
        <v>113</v>
      </c>
      <c r="B120" s="44">
        <f t="shared" si="6"/>
        <v>41931.38520267261</v>
      </c>
      <c r="C120" s="44">
        <f t="shared" si="7"/>
        <v>658.3947912933189</v>
      </c>
      <c r="D120" s="44">
        <f t="shared" si="4"/>
        <v>134.2524762599113</v>
      </c>
      <c r="E120" s="44">
        <f>B120*IMP1!$B$4/12</f>
        <v>524.1423150334076</v>
      </c>
      <c r="F120" s="44">
        <f t="shared" si="5"/>
        <v>41797.132726412696</v>
      </c>
    </row>
    <row r="121" spans="1:6" ht="12.75">
      <c r="A121" s="43">
        <v>114</v>
      </c>
      <c r="B121" s="44">
        <f t="shared" si="6"/>
        <v>41797.132726412696</v>
      </c>
      <c r="C121" s="44">
        <f t="shared" si="7"/>
        <v>658.3947912933189</v>
      </c>
      <c r="D121" s="44">
        <f t="shared" si="4"/>
        <v>135.93063221316027</v>
      </c>
      <c r="E121" s="44">
        <f>B121*IMP1!$B$4/12</f>
        <v>522.4641590801587</v>
      </c>
      <c r="F121" s="44">
        <f t="shared" si="5"/>
        <v>41661.202094199536</v>
      </c>
    </row>
    <row r="122" spans="1:6" ht="12.75">
      <c r="A122" s="43">
        <v>115</v>
      </c>
      <c r="B122" s="44">
        <f t="shared" si="6"/>
        <v>41661.202094199536</v>
      </c>
      <c r="C122" s="44">
        <f t="shared" si="7"/>
        <v>658.3947912933189</v>
      </c>
      <c r="D122" s="44">
        <f t="shared" si="4"/>
        <v>137.62976511582474</v>
      </c>
      <c r="E122" s="44">
        <f>B122*IMP1!$B$4/12</f>
        <v>520.7650261774942</v>
      </c>
      <c r="F122" s="44">
        <f t="shared" si="5"/>
        <v>41523.57232908371</v>
      </c>
    </row>
    <row r="123" spans="1:6" ht="12.75">
      <c r="A123" s="43">
        <v>116</v>
      </c>
      <c r="B123" s="44">
        <f t="shared" si="6"/>
        <v>41523.57232908371</v>
      </c>
      <c r="C123" s="44">
        <f t="shared" si="7"/>
        <v>658.3947912933189</v>
      </c>
      <c r="D123" s="44">
        <f t="shared" si="4"/>
        <v>139.35013717977256</v>
      </c>
      <c r="E123" s="44">
        <f>B123*IMP1!$B$4/12</f>
        <v>519.0446541135464</v>
      </c>
      <c r="F123" s="44">
        <f t="shared" si="5"/>
        <v>41384.22219190394</v>
      </c>
    </row>
    <row r="124" spans="1:6" ht="12.75">
      <c r="A124" s="43">
        <v>117</v>
      </c>
      <c r="B124" s="44">
        <f t="shared" si="6"/>
        <v>41384.22219190394</v>
      </c>
      <c r="C124" s="44">
        <f t="shared" si="7"/>
        <v>658.3947912933189</v>
      </c>
      <c r="D124" s="44">
        <f t="shared" si="4"/>
        <v>141.0920138945197</v>
      </c>
      <c r="E124" s="44">
        <f>B124*IMP1!$B$4/12</f>
        <v>517.3027773987992</v>
      </c>
      <c r="F124" s="44">
        <f t="shared" si="5"/>
        <v>41243.130178009415</v>
      </c>
    </row>
    <row r="125" spans="1:6" ht="12.75">
      <c r="A125" s="43">
        <v>118</v>
      </c>
      <c r="B125" s="44">
        <f t="shared" si="6"/>
        <v>41243.130178009415</v>
      </c>
      <c r="C125" s="44">
        <f t="shared" si="7"/>
        <v>658.3947912933189</v>
      </c>
      <c r="D125" s="44">
        <f t="shared" si="4"/>
        <v>142.85566406820124</v>
      </c>
      <c r="E125" s="44">
        <f>B125*IMP1!$B$4/12</f>
        <v>515.5391272251177</v>
      </c>
      <c r="F125" s="44">
        <f t="shared" si="5"/>
        <v>41100.274513941215</v>
      </c>
    </row>
    <row r="126" spans="1:6" ht="12.75">
      <c r="A126" s="43">
        <v>119</v>
      </c>
      <c r="B126" s="44">
        <f t="shared" si="6"/>
        <v>41100.274513941215</v>
      </c>
      <c r="C126" s="44">
        <f t="shared" si="7"/>
        <v>658.3947912933189</v>
      </c>
      <c r="D126" s="44">
        <f t="shared" si="4"/>
        <v>144.64135986905376</v>
      </c>
      <c r="E126" s="44">
        <f>B126*IMP1!$B$4/12</f>
        <v>513.7534314242652</v>
      </c>
      <c r="F126" s="44">
        <f t="shared" si="5"/>
        <v>40955.63315407216</v>
      </c>
    </row>
    <row r="127" spans="1:6" ht="12.75">
      <c r="A127" s="43">
        <v>120</v>
      </c>
      <c r="B127" s="44">
        <f t="shared" si="6"/>
        <v>40955.63315407216</v>
      </c>
      <c r="C127" s="44">
        <f t="shared" si="7"/>
        <v>658.3947912933189</v>
      </c>
      <c r="D127" s="44">
        <f t="shared" si="4"/>
        <v>146.4493768674169</v>
      </c>
      <c r="E127" s="44">
        <f>B127*IMP1!$B$4/12</f>
        <v>511.945414425902</v>
      </c>
      <c r="F127" s="44">
        <f t="shared" si="5"/>
        <v>40809.183777204744</v>
      </c>
    </row>
    <row r="128" spans="1:6" ht="13.5" thickBot="1">
      <c r="A128" s="4"/>
      <c r="B128" s="6"/>
      <c r="C128" s="6"/>
      <c r="D128" s="6"/>
      <c r="E128" s="6"/>
      <c r="F128" s="6"/>
    </row>
    <row r="129" ht="13.5" thickTop="1"/>
  </sheetData>
  <sheetProtection formatCells="0" formatColumns="0" formatRows="0" insertColumns="0" insertRows="0" insertHyperlinks="0" deleteColumns="0" deleteRows="0" sort="0"/>
  <hyperlinks>
    <hyperlink ref="F1" location="'Inputs '!A1" display="BACK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6.8515625" style="35" customWidth="1"/>
    <col min="2" max="2" width="22.421875" style="35" customWidth="1"/>
    <col min="3" max="3" width="25.57421875" style="35" bestFit="1" customWidth="1"/>
    <col min="4" max="5" width="11.28125" style="35" bestFit="1" customWidth="1"/>
    <col min="6" max="16384" width="9.140625" style="35" customWidth="1"/>
  </cols>
  <sheetData>
    <row r="1" ht="15">
      <c r="A1" s="34" t="s">
        <v>3</v>
      </c>
    </row>
    <row r="2" ht="15"/>
    <row r="3" spans="1:2" ht="15">
      <c r="A3" s="35" t="s">
        <v>0</v>
      </c>
      <c r="B3" s="36">
        <f>Amount!B30</f>
        <v>50000</v>
      </c>
    </row>
    <row r="4" spans="1:2" ht="15">
      <c r="A4" s="35" t="s">
        <v>1</v>
      </c>
      <c r="B4" s="37">
        <f>Amount!B31/100</f>
        <v>0.15</v>
      </c>
    </row>
    <row r="5" spans="1:2" ht="15">
      <c r="A5" s="35" t="s">
        <v>2</v>
      </c>
      <c r="B5" s="35">
        <f>Amount!B32*12</f>
        <v>240</v>
      </c>
    </row>
    <row r="6" ht="27">
      <c r="C6" s="38">
        <f>Schedule!F67</f>
        <v>47042.07279957663</v>
      </c>
    </row>
    <row r="7" spans="1:3" ht="24.75">
      <c r="A7" s="35" t="s">
        <v>6</v>
      </c>
      <c r="B7" s="39">
        <v>28078</v>
      </c>
      <c r="C7" s="40">
        <f>Amount!B34</f>
        <v>658.3947912933189</v>
      </c>
    </row>
    <row r="8" ht="15"/>
    <row r="9" spans="1:2" ht="15">
      <c r="A9" s="35" t="s">
        <v>6</v>
      </c>
      <c r="B9" s="35">
        <f>A20/B5</f>
        <v>522.1354166666666</v>
      </c>
    </row>
    <row r="10" ht="15"/>
    <row r="11" ht="15"/>
    <row r="12" ht="15"/>
    <row r="13" ht="15"/>
    <row r="14" spans="1:5" ht="15">
      <c r="A14" s="35" t="s">
        <v>10</v>
      </c>
      <c r="D14" s="35">
        <f>2500000*5%+2500000</f>
        <v>2625000</v>
      </c>
      <c r="E14" s="35">
        <f>D14*75%</f>
        <v>1968750</v>
      </c>
    </row>
    <row r="15" ht="15">
      <c r="A15" s="35">
        <f>B3/B5</f>
        <v>208.33333333333334</v>
      </c>
    </row>
    <row r="16" ht="15">
      <c r="A16" s="35">
        <f>A15*B4/12</f>
        <v>2.6041666666666665</v>
      </c>
    </row>
    <row r="17" ht="15">
      <c r="A17" s="35">
        <f>B3*B4/12</f>
        <v>625</v>
      </c>
    </row>
    <row r="18" ht="15">
      <c r="A18" s="35">
        <f>A17+A16</f>
        <v>627.6041666666666</v>
      </c>
    </row>
    <row r="19" ht="15">
      <c r="A19" s="35">
        <f>A18*B5/2</f>
        <v>75312.5</v>
      </c>
    </row>
    <row r="20" ht="15">
      <c r="A20" s="35">
        <f>A19+B3</f>
        <v>125312.5</v>
      </c>
    </row>
  </sheetData>
  <sheetProtection password="A4AD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62"/>
  <sheetViews>
    <sheetView zoomScalePageLayoutView="0" workbookViewId="0" topLeftCell="A15">
      <selection activeCell="B33" sqref="B33"/>
    </sheetView>
  </sheetViews>
  <sheetFormatPr defaultColWidth="9.140625" defaultRowHeight="12.75"/>
  <cols>
    <col min="1" max="1" width="9.140625" style="8" customWidth="1"/>
    <col min="2" max="2" width="15.7109375" style="8" customWidth="1"/>
    <col min="3" max="3" width="10.8515625" style="8" customWidth="1"/>
    <col min="4" max="10" width="9.57421875" style="8" bestFit="1" customWidth="1"/>
    <col min="11" max="11" width="10.57421875" style="8" bestFit="1" customWidth="1"/>
    <col min="12" max="17" width="9.57421875" style="8" bestFit="1" customWidth="1"/>
    <col min="18" max="16384" width="9.140625" style="8" customWidth="1"/>
  </cols>
  <sheetData>
    <row r="1" spans="1:98" ht="12.75">
      <c r="A1" s="71" t="s">
        <v>11</v>
      </c>
      <c r="B1" s="71"/>
      <c r="C1" s="7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</row>
    <row r="2" spans="1:98" ht="12.75">
      <c r="A2" s="9"/>
      <c r="B2" s="9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</row>
    <row r="3" spans="1:98" ht="12.75">
      <c r="A3" s="10" t="s">
        <v>7</v>
      </c>
      <c r="B3" s="11"/>
      <c r="C3" s="10">
        <v>100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</row>
    <row r="4" spans="1:9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</row>
    <row r="5" spans="1:98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</row>
    <row r="6" spans="1:98" ht="14.25">
      <c r="A6" s="7"/>
      <c r="B6" s="7"/>
      <c r="C6" s="7"/>
      <c r="D6" s="7"/>
      <c r="E6" s="7"/>
      <c r="F6" s="7"/>
      <c r="G6" s="7"/>
      <c r="H6" s="7"/>
      <c r="I6" s="1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</row>
    <row r="7" spans="1:17" ht="19.5">
      <c r="A7" s="13" t="s">
        <v>12</v>
      </c>
      <c r="B7" s="14">
        <v>10</v>
      </c>
      <c r="C7" s="14">
        <v>11</v>
      </c>
      <c r="D7" s="14">
        <v>11.5</v>
      </c>
      <c r="E7" s="14">
        <v>12</v>
      </c>
      <c r="F7" s="14">
        <v>12.5</v>
      </c>
      <c r="G7" s="14">
        <v>13</v>
      </c>
      <c r="H7" s="14">
        <v>13.5</v>
      </c>
      <c r="I7" s="14">
        <v>14</v>
      </c>
      <c r="J7" s="14">
        <v>14.5</v>
      </c>
      <c r="K7" s="14">
        <v>15</v>
      </c>
      <c r="L7" s="14">
        <v>15.5</v>
      </c>
      <c r="M7" s="14">
        <v>16</v>
      </c>
      <c r="N7" s="14">
        <v>16.5</v>
      </c>
      <c r="O7" s="14">
        <v>17</v>
      </c>
      <c r="P7" s="14">
        <v>17.5</v>
      </c>
      <c r="Q7" s="14">
        <v>18</v>
      </c>
    </row>
    <row r="8" spans="1:17" ht="15">
      <c r="A8" s="15">
        <v>1</v>
      </c>
      <c r="B8" s="16">
        <f aca="true" t="shared" si="0" ref="B8:Q17">+(+$C$3*(((1+B$7/1200)^(1/1))-1))/((1-(1/((1+B$7/1200)^($A8*12/1)))))</f>
        <v>8.791588723000956</v>
      </c>
      <c r="C8" s="16">
        <f t="shared" si="0"/>
        <v>8.838165852160403</v>
      </c>
      <c r="D8" s="16">
        <f t="shared" si="0"/>
        <v>8.8615053865593</v>
      </c>
      <c r="E8" s="16">
        <f t="shared" si="0"/>
        <v>8.884878867834178</v>
      </c>
      <c r="F8" s="16">
        <f t="shared" si="0"/>
        <v>8.90828627106006</v>
      </c>
      <c r="G8" s="16">
        <f t="shared" si="0"/>
        <v>8.931727571174862</v>
      </c>
      <c r="H8" s="16">
        <f t="shared" si="0"/>
        <v>8.95520274298022</v>
      </c>
      <c r="I8" s="16">
        <f t="shared" si="0"/>
        <v>8.978711761141357</v>
      </c>
      <c r="J8" s="16">
        <f t="shared" si="0"/>
        <v>9.002254600188243</v>
      </c>
      <c r="K8" s="16">
        <f t="shared" si="0"/>
        <v>9.025831234515667</v>
      </c>
      <c r="L8" s="16">
        <f t="shared" si="0"/>
        <v>9.04944163838436</v>
      </c>
      <c r="M8" s="16">
        <f t="shared" si="0"/>
        <v>9.073085785920792</v>
      </c>
      <c r="N8" s="16">
        <f t="shared" si="0"/>
        <v>9.096763651118355</v>
      </c>
      <c r="O8" s="16">
        <f t="shared" si="0"/>
        <v>9.120475207837705</v>
      </c>
      <c r="P8" s="16">
        <f t="shared" si="0"/>
        <v>9.14422042980692</v>
      </c>
      <c r="Q8" s="16">
        <f t="shared" si="0"/>
        <v>9.167999290622916</v>
      </c>
    </row>
    <row r="9" spans="1:17" ht="15">
      <c r="A9" s="15">
        <f aca="true" t="shared" si="1" ref="A9:A27">+A8+1</f>
        <v>2</v>
      </c>
      <c r="B9" s="16">
        <f t="shared" si="0"/>
        <v>4.614492633751653</v>
      </c>
      <c r="C9" s="16">
        <f t="shared" si="0"/>
        <v>4.660783819652515</v>
      </c>
      <c r="D9" s="16">
        <f t="shared" si="0"/>
        <v>4.6840315298679105</v>
      </c>
      <c r="E9" s="16">
        <f t="shared" si="0"/>
        <v>4.707347222326469</v>
      </c>
      <c r="F9" s="16">
        <f t="shared" si="0"/>
        <v>4.730730823549968</v>
      </c>
      <c r="G9" s="16">
        <f t="shared" si="0"/>
        <v>4.754182258845085</v>
      </c>
      <c r="H9" s="16">
        <f t="shared" si="0"/>
        <v>4.777701452309702</v>
      </c>
      <c r="I9" s="16">
        <f t="shared" si="0"/>
        <v>4.80128832683882</v>
      </c>
      <c r="J9" s="16">
        <f t="shared" si="0"/>
        <v>4.824942804131103</v>
      </c>
      <c r="K9" s="16">
        <f t="shared" si="0"/>
        <v>4.848664804695089</v>
      </c>
      <c r="L9" s="16">
        <f t="shared" si="0"/>
        <v>4.872454247855821</v>
      </c>
      <c r="M9" s="16">
        <f t="shared" si="0"/>
        <v>4.896311051761005</v>
      </c>
      <c r="N9" s="16">
        <f t="shared" si="0"/>
        <v>4.920235133387869</v>
      </c>
      <c r="O9" s="16">
        <f t="shared" si="0"/>
        <v>4.944226408549676</v>
      </c>
      <c r="P9" s="16">
        <f t="shared" si="0"/>
        <v>4.968284791902207</v>
      </c>
      <c r="Q9" s="16">
        <f t="shared" si="0"/>
        <v>4.992410196950878</v>
      </c>
    </row>
    <row r="10" spans="1:17" ht="15">
      <c r="A10" s="15">
        <f t="shared" si="1"/>
        <v>3</v>
      </c>
      <c r="B10" s="16">
        <f t="shared" si="0"/>
        <v>3.2267187193837503</v>
      </c>
      <c r="C10" s="16">
        <f t="shared" si="0"/>
        <v>3.2738717117002114</v>
      </c>
      <c r="D10" s="16">
        <f t="shared" si="0"/>
        <v>3.297600643282491</v>
      </c>
      <c r="E10" s="16">
        <f t="shared" si="0"/>
        <v>3.3214309812851193</v>
      </c>
      <c r="F10" s="16">
        <f t="shared" si="0"/>
        <v>3.345362557671665</v>
      </c>
      <c r="G10" s="16">
        <f t="shared" si="0"/>
        <v>3.3693952003291643</v>
      </c>
      <c r="H10" s="16">
        <f t="shared" si="0"/>
        <v>3.3935287330980985</v>
      </c>
      <c r="I10" s="16">
        <f t="shared" si="0"/>
        <v>3.4177629758025674</v>
      </c>
      <c r="J10" s="16">
        <f t="shared" si="0"/>
        <v>3.4420977442813836</v>
      </c>
      <c r="K10" s="16">
        <f t="shared" si="0"/>
        <v>3.4665328504194033</v>
      </c>
      <c r="L10" s="16">
        <f t="shared" si="0"/>
        <v>3.4910681021795504</v>
      </c>
      <c r="M10" s="16">
        <f t="shared" si="0"/>
        <v>3.5157033036350116</v>
      </c>
      <c r="N10" s="16">
        <f t="shared" si="0"/>
        <v>3.5404382550022824</v>
      </c>
      <c r="O10" s="16">
        <f t="shared" si="0"/>
        <v>3.565272752674478</v>
      </c>
      <c r="P10" s="16">
        <f t="shared" si="0"/>
        <v>3.590206589254923</v>
      </c>
      <c r="Q10" s="16">
        <f t="shared" si="0"/>
        <v>3.6152395535916853</v>
      </c>
    </row>
    <row r="11" spans="1:17" ht="15">
      <c r="A11" s="15">
        <f t="shared" si="1"/>
        <v>4</v>
      </c>
      <c r="B11" s="16">
        <f t="shared" si="0"/>
        <v>2.53625834347472</v>
      </c>
      <c r="C11" s="16">
        <f t="shared" si="0"/>
        <v>2.584552261145289</v>
      </c>
      <c r="D11" s="16">
        <f t="shared" si="0"/>
        <v>2.608900890585725</v>
      </c>
      <c r="E11" s="16">
        <f t="shared" si="0"/>
        <v>2.633383543192777</v>
      </c>
      <c r="F11" s="16">
        <f t="shared" si="0"/>
        <v>2.657999889177129</v>
      </c>
      <c r="G11" s="16">
        <f t="shared" si="0"/>
        <v>2.682749589376479</v>
      </c>
      <c r="H11" s="16">
        <f t="shared" si="0"/>
        <v>2.7076322953550167</v>
      </c>
      <c r="I11" s="16">
        <f t="shared" si="0"/>
        <v>2.732647649504696</v>
      </c>
      <c r="J11" s="16">
        <f t="shared" si="0"/>
        <v>2.757795285148861</v>
      </c>
      <c r="K11" s="16">
        <f t="shared" si="0"/>
        <v>2.7830748266476166</v>
      </c>
      <c r="L11" s="16">
        <f t="shared" si="0"/>
        <v>2.8084858895052345</v>
      </c>
      <c r="M11" s="16">
        <f t="shared" si="0"/>
        <v>2.83402808047919</v>
      </c>
      <c r="N11" s="16">
        <f t="shared" si="0"/>
        <v>2.859700997691264</v>
      </c>
      <c r="O11" s="16">
        <f t="shared" si="0"/>
        <v>2.8855042307402337</v>
      </c>
      <c r="P11" s="16">
        <f t="shared" si="0"/>
        <v>2.9114373608160826</v>
      </c>
      <c r="Q11" s="16">
        <f t="shared" si="0"/>
        <v>2.937499960816221</v>
      </c>
    </row>
    <row r="12" spans="1:17" ht="15">
      <c r="A12" s="15">
        <f t="shared" si="1"/>
        <v>5</v>
      </c>
      <c r="B12" s="16">
        <f t="shared" si="0"/>
        <v>2.1247044711268273</v>
      </c>
      <c r="C12" s="16">
        <f t="shared" si="0"/>
        <v>2.174242307264338</v>
      </c>
      <c r="D12" s="16">
        <f t="shared" si="0"/>
        <v>2.199260737487029</v>
      </c>
      <c r="E12" s="16">
        <f t="shared" si="0"/>
        <v>2.2244447684901782</v>
      </c>
      <c r="F12" s="16">
        <f t="shared" si="0"/>
        <v>2.2497938225415934</v>
      </c>
      <c r="G12" s="16">
        <f t="shared" si="0"/>
        <v>2.2753073044223924</v>
      </c>
      <c r="H12" s="16">
        <f t="shared" si="0"/>
        <v>2.3009846016887034</v>
      </c>
      <c r="I12" s="16">
        <f t="shared" si="0"/>
        <v>2.3268250849387737</v>
      </c>
      <c r="J12" s="16">
        <f t="shared" si="0"/>
        <v>2.3528281080858093</v>
      </c>
      <c r="K12" s="16">
        <f t="shared" si="0"/>
        <v>2.3789930086358666</v>
      </c>
      <c r="L12" s="16">
        <f t="shared" si="0"/>
        <v>2.40531910797081</v>
      </c>
      <c r="M12" s="16">
        <f t="shared" si="0"/>
        <v>2.4318057116359175</v>
      </c>
      <c r="N12" s="16">
        <f t="shared" si="0"/>
        <v>2.45845210963222</v>
      </c>
      <c r="O12" s="16">
        <f t="shared" si="0"/>
        <v>2.4852575767130825</v>
      </c>
      <c r="P12" s="16">
        <f t="shared" si="0"/>
        <v>2.5122213726847176</v>
      </c>
      <c r="Q12" s="16">
        <f t="shared" si="0"/>
        <v>2.539342742710907</v>
      </c>
    </row>
    <row r="13" spans="1:17" ht="15">
      <c r="A13" s="15">
        <f t="shared" si="1"/>
        <v>6</v>
      </c>
      <c r="B13" s="16">
        <f t="shared" si="0"/>
        <v>1.8525837775770473</v>
      </c>
      <c r="C13" s="16">
        <f t="shared" si="0"/>
        <v>1.9034079000705877</v>
      </c>
      <c r="D13" s="16">
        <f t="shared" si="0"/>
        <v>1.9291156175377255</v>
      </c>
      <c r="E13" s="16">
        <f t="shared" si="0"/>
        <v>1.955019250269905</v>
      </c>
      <c r="F13" s="16">
        <f t="shared" si="0"/>
        <v>1.9811178701635148</v>
      </c>
      <c r="G13" s="16">
        <f t="shared" si="0"/>
        <v>2.007410520644448</v>
      </c>
      <c r="H13" s="16">
        <f t="shared" si="0"/>
        <v>2.033896217252441</v>
      </c>
      <c r="I13" s="16">
        <f t="shared" si="0"/>
        <v>2.0605739482372107</v>
      </c>
      <c r="J13" s="16">
        <f t="shared" si="0"/>
        <v>2.0874426751662427</v>
      </c>
      <c r="K13" s="16">
        <f t="shared" si="0"/>
        <v>2.114501333543127</v>
      </c>
      <c r="L13" s="16">
        <f t="shared" si="0"/>
        <v>2.141748833435942</v>
      </c>
      <c r="M13" s="16">
        <f t="shared" si="0"/>
        <v>2.1691840601148935</v>
      </c>
      <c r="N13" s="16">
        <f t="shared" si="0"/>
        <v>2.1968058746987436</v>
      </c>
      <c r="O13" s="16">
        <f t="shared" si="0"/>
        <v>2.2246131148091415</v>
      </c>
      <c r="P13" s="16">
        <f t="shared" si="0"/>
        <v>2.25260459523208</v>
      </c>
      <c r="Q13" s="16">
        <f t="shared" si="0"/>
        <v>2.2807791085862443</v>
      </c>
    </row>
    <row r="14" spans="1:17" ht="15">
      <c r="A14" s="15">
        <f t="shared" si="1"/>
        <v>7</v>
      </c>
      <c r="B14" s="16">
        <f t="shared" si="0"/>
        <v>1.66011840268859</v>
      </c>
      <c r="C14" s="16">
        <f t="shared" si="0"/>
        <v>1.712243643489883</v>
      </c>
      <c r="D14" s="16">
        <f t="shared" si="0"/>
        <v>1.7386460820240042</v>
      </c>
      <c r="E14" s="16">
        <f t="shared" si="0"/>
        <v>1.7652732797073825</v>
      </c>
      <c r="F14" s="16">
        <f t="shared" si="0"/>
        <v>1.792123842631525</v>
      </c>
      <c r="G14" s="16">
        <f t="shared" si="0"/>
        <v>1.8191963348775584</v>
      </c>
      <c r="H14" s="16">
        <f t="shared" si="0"/>
        <v>1.846489279670258</v>
      </c>
      <c r="I14" s="16">
        <f t="shared" si="0"/>
        <v>1.8740011605529174</v>
      </c>
      <c r="J14" s="16">
        <f t="shared" si="0"/>
        <v>1.90173042258181</v>
      </c>
      <c r="K14" s="16">
        <f t="shared" si="0"/>
        <v>1.9296754735381438</v>
      </c>
      <c r="L14" s="16">
        <f t="shared" si="0"/>
        <v>1.9578346851559039</v>
      </c>
      <c r="M14" s="16">
        <f t="shared" si="0"/>
        <v>1.9862063943638064</v>
      </c>
      <c r="N14" s="16">
        <f t="shared" si="0"/>
        <v>2.0147889045397904</v>
      </c>
      <c r="O14" s="16">
        <f t="shared" si="0"/>
        <v>2.043580486776204</v>
      </c>
      <c r="P14" s="16">
        <f t="shared" si="0"/>
        <v>2.0725793811538638</v>
      </c>
      <c r="Q14" s="16">
        <f t="shared" si="0"/>
        <v>2.101783798023726</v>
      </c>
    </row>
    <row r="15" spans="1:17" ht="15">
      <c r="A15" s="15">
        <f t="shared" si="1"/>
        <v>8</v>
      </c>
      <c r="B15" s="16">
        <f t="shared" si="0"/>
        <v>1.5174164097804321</v>
      </c>
      <c r="C15" s="16">
        <f t="shared" si="0"/>
        <v>1.5708425654608835</v>
      </c>
      <c r="D15" s="16">
        <f t="shared" si="0"/>
        <v>1.597937381213267</v>
      </c>
      <c r="E15" s="16">
        <f t="shared" si="0"/>
        <v>1.625284142573868</v>
      </c>
      <c r="F15" s="16">
        <f t="shared" si="0"/>
        <v>1.6528808649815916</v>
      </c>
      <c r="G15" s="16">
        <f t="shared" si="0"/>
        <v>1.6807255064625781</v>
      </c>
      <c r="H15" s="16">
        <f t="shared" si="0"/>
        <v>1.7088159697013368</v>
      </c>
      <c r="I15" s="16">
        <f t="shared" si="0"/>
        <v>1.737150104142372</v>
      </c>
      <c r="J15" s="16">
        <f t="shared" si="0"/>
        <v>1.7657257081189155</v>
      </c>
      <c r="K15" s="16">
        <f t="shared" si="0"/>
        <v>1.794540531004578</v>
      </c>
      <c r="L15" s="16">
        <f t="shared" si="0"/>
        <v>1.8235922753842149</v>
      </c>
      <c r="M15" s="16">
        <f t="shared" si="0"/>
        <v>1.8528785992402375</v>
      </c>
      <c r="N15" s="16">
        <f t="shared" si="0"/>
        <v>1.8823971181507406</v>
      </c>
      <c r="O15" s="16">
        <f t="shared" si="0"/>
        <v>1.9121454074956983</v>
      </c>
      <c r="P15" s="16">
        <f t="shared" si="0"/>
        <v>1.9421210046674806</v>
      </c>
      <c r="Q15" s="16">
        <f t="shared" si="0"/>
        <v>1.9723214112825813</v>
      </c>
    </row>
    <row r="16" spans="1:17" ht="15">
      <c r="A16" s="15">
        <f t="shared" si="1"/>
        <v>9</v>
      </c>
      <c r="B16" s="16">
        <f t="shared" si="0"/>
        <v>1.4078686217371212</v>
      </c>
      <c r="C16" s="16">
        <f t="shared" si="0"/>
        <v>1.4625861020838429</v>
      </c>
      <c r="D16" s="16">
        <f t="shared" si="0"/>
        <v>1.4903660260641516</v>
      </c>
      <c r="E16" s="16">
        <f t="shared" si="0"/>
        <v>1.5184232611761472</v>
      </c>
      <c r="F16" s="16">
        <f t="shared" si="0"/>
        <v>1.5467551017600976</v>
      </c>
      <c r="G16" s="16">
        <f t="shared" si="0"/>
        <v>1.5753587685391093</v>
      </c>
      <c r="H16" s="16">
        <f t="shared" si="0"/>
        <v>1.6042314120606196</v>
      </c>
      <c r="I16" s="16">
        <f t="shared" si="0"/>
        <v>1.6333701161737597</v>
      </c>
      <c r="J16" s="16">
        <f t="shared" si="0"/>
        <v>1.6627719015353757</v>
      </c>
      <c r="K16" s="16">
        <f t="shared" si="0"/>
        <v>1.6924337291368499</v>
      </c>
      <c r="L16" s="16">
        <f t="shared" si="0"/>
        <v>1.7223525038443268</v>
      </c>
      <c r="M16" s="16">
        <f t="shared" si="0"/>
        <v>1.7525250779451542</v>
      </c>
      <c r="N16" s="16">
        <f t="shared" si="0"/>
        <v>1.782948254693445</v>
      </c>
      <c r="O16" s="16">
        <f t="shared" si="0"/>
        <v>1.8136187918478202</v>
      </c>
      <c r="P16" s="16">
        <f t="shared" si="0"/>
        <v>1.8445334051944546</v>
      </c>
      <c r="Q16" s="16">
        <f t="shared" si="0"/>
        <v>1.8756887720493525</v>
      </c>
    </row>
    <row r="17" spans="1:17" ht="15">
      <c r="A17" s="15">
        <f t="shared" si="1"/>
        <v>10</v>
      </c>
      <c r="B17" s="16">
        <f t="shared" si="0"/>
        <v>1.3215073688176153</v>
      </c>
      <c r="C17" s="16">
        <f t="shared" si="0"/>
        <v>1.3775001129192326</v>
      </c>
      <c r="D17" s="16">
        <f t="shared" si="0"/>
        <v>1.4059544397897952</v>
      </c>
      <c r="E17" s="16">
        <f t="shared" si="0"/>
        <v>1.4347094840258743</v>
      </c>
      <c r="F17" s="16">
        <f t="shared" si="0"/>
        <v>1.463761686730089</v>
      </c>
      <c r="G17" s="16">
        <f t="shared" si="0"/>
        <v>1.4931073997722404</v>
      </c>
      <c r="H17" s="16">
        <f t="shared" si="0"/>
        <v>1.522742891155204</v>
      </c>
      <c r="I17" s="16">
        <f t="shared" si="0"/>
        <v>1.5526643504091486</v>
      </c>
      <c r="J17" s="16">
        <f t="shared" si="0"/>
        <v>1.5828678940006822</v>
      </c>
      <c r="K17" s="16">
        <f t="shared" si="0"/>
        <v>1.6133495707431504</v>
      </c>
      <c r="L17" s="16">
        <f t="shared" si="0"/>
        <v>1.6441053671950117</v>
      </c>
      <c r="M17" s="16">
        <f t="shared" si="0"/>
        <v>1.6751312130337308</v>
      </c>
      <c r="N17" s="16">
        <f t="shared" si="0"/>
        <v>1.7064229863929743</v>
      </c>
      <c r="O17" s="16">
        <f t="shared" si="0"/>
        <v>1.737976519151411</v>
      </c>
      <c r="P17" s="16">
        <f t="shared" si="0"/>
        <v>1.7697876021617713</v>
      </c>
      <c r="Q17" s="16">
        <f t="shared" si="0"/>
        <v>1.801851990409961</v>
      </c>
    </row>
    <row r="18" spans="1:17" ht="15">
      <c r="A18" s="15">
        <f t="shared" si="1"/>
        <v>11</v>
      </c>
      <c r="B18" s="16">
        <f aca="true" t="shared" si="2" ref="B18:Q27">+(+$C$3*(((1+B$7/1200)^(1/1))-1))/((1-(1/((1+B$7/1200)^($A18*12/1)))))</f>
        <v>1.251987748332919</v>
      </c>
      <c r="C18" s="16">
        <f t="shared" si="2"/>
        <v>1.3092349046017964</v>
      </c>
      <c r="D18" s="16">
        <f t="shared" si="2"/>
        <v>1.3383503651821234</v>
      </c>
      <c r="E18" s="16">
        <f t="shared" si="2"/>
        <v>1.367787878051353</v>
      </c>
      <c r="F18" s="16">
        <f t="shared" si="2"/>
        <v>1.3975429011038054</v>
      </c>
      <c r="G18" s="16">
        <f t="shared" si="2"/>
        <v>1.4276107896371921</v>
      </c>
      <c r="H18" s="16">
        <f t="shared" si="2"/>
        <v>1.457986804280965</v>
      </c>
      <c r="I18" s="16">
        <f t="shared" si="2"/>
        <v>1.4886661189194494</v>
      </c>
      <c r="J18" s="16">
        <f t="shared" si="2"/>
        <v>1.5196438285872378</v>
      </c>
      <c r="K18" s="16">
        <f t="shared" si="2"/>
        <v>1.5509149573144854</v>
      </c>
      <c r="L18" s="16">
        <f t="shared" si="2"/>
        <v>1.5824744659009737</v>
      </c>
      <c r="M18" s="16">
        <f t="shared" si="2"/>
        <v>1.61431725959896</v>
      </c>
      <c r="N18" s="16">
        <f t="shared" si="2"/>
        <v>1.6464381956857264</v>
      </c>
      <c r="O18" s="16">
        <f t="shared" si="2"/>
        <v>1.6788320909079428</v>
      </c>
      <c r="P18" s="16">
        <f t="shared" si="2"/>
        <v>1.711493728780904</v>
      </c>
      <c r="Q18" s="16">
        <f t="shared" si="2"/>
        <v>1.7444178667274939</v>
      </c>
    </row>
    <row r="19" spans="1:17" ht="15">
      <c r="A19" s="15">
        <f t="shared" si="1"/>
        <v>12</v>
      </c>
      <c r="B19" s="16">
        <f t="shared" si="2"/>
        <v>1.1950782628273326</v>
      </c>
      <c r="C19" s="16">
        <f t="shared" si="2"/>
        <v>1.253555255017463</v>
      </c>
      <c r="D19" s="16">
        <f t="shared" si="2"/>
        <v>1.2833165828328865</v>
      </c>
      <c r="E19" s="16">
        <f t="shared" si="2"/>
        <v>1.3134191414364125</v>
      </c>
      <c r="F19" s="16">
        <f t="shared" si="2"/>
        <v>1.3438572814038003</v>
      </c>
      <c r="G19" s="16">
        <f t="shared" si="2"/>
        <v>1.3746252414629219</v>
      </c>
      <c r="H19" s="16">
        <f t="shared" si="2"/>
        <v>1.4057171596778901</v>
      </c>
      <c r="I19" s="16">
        <f t="shared" si="2"/>
        <v>1.4371270845508721</v>
      </c>
      <c r="J19" s="16">
        <f t="shared" si="2"/>
        <v>1.468848986006649</v>
      </c>
      <c r="K19" s="16">
        <f t="shared" si="2"/>
        <v>1.5008767662262046</v>
      </c>
      <c r="L19" s="16">
        <f t="shared" si="2"/>
        <v>1.5332042702978814</v>
      </c>
      <c r="M19" s="16">
        <f t="shared" si="2"/>
        <v>1.5658252966569344</v>
      </c>
      <c r="N19" s="16">
        <f t="shared" si="2"/>
        <v>1.5987336072862492</v>
      </c>
      <c r="O19" s="16">
        <f t="shared" si="2"/>
        <v>1.6319229376533726</v>
      </c>
      <c r="P19" s="16">
        <f t="shared" si="2"/>
        <v>1.6653870063609932</v>
      </c>
      <c r="Q19" s="16">
        <f t="shared" si="2"/>
        <v>1.6991195244909394</v>
      </c>
    </row>
    <row r="20" spans="1:17" ht="15">
      <c r="A20" s="15">
        <f t="shared" si="1"/>
        <v>13</v>
      </c>
      <c r="B20" s="16">
        <f t="shared" si="2"/>
        <v>1.1478480931056758</v>
      </c>
      <c r="C20" s="16">
        <f t="shared" si="2"/>
        <v>1.2075273580692008</v>
      </c>
      <c r="D20" s="16">
        <f t="shared" si="2"/>
        <v>1.2379176921633146</v>
      </c>
      <c r="E20" s="16">
        <f t="shared" si="2"/>
        <v>1.2686662209243502</v>
      </c>
      <c r="F20" s="16">
        <f t="shared" si="2"/>
        <v>1.2997660727702283</v>
      </c>
      <c r="G20" s="16">
        <f t="shared" si="2"/>
        <v>1.3312102611034702</v>
      </c>
      <c r="H20" s="16">
        <f t="shared" si="2"/>
        <v>1.36299169946015</v>
      </c>
      <c r="I20" s="16">
        <f t="shared" si="2"/>
        <v>1.3951032164341386</v>
      </c>
      <c r="J20" s="16">
        <f t="shared" si="2"/>
        <v>1.4275375703262418</v>
      </c>
      <c r="K20" s="16">
        <f t="shared" si="2"/>
        <v>1.4602874634708773</v>
      </c>
      <c r="L20" s="16">
        <f t="shared" si="2"/>
        <v>1.4933455561969817</v>
      </c>
      <c r="M20" s="16">
        <f t="shared" si="2"/>
        <v>1.5267044803840193</v>
      </c>
      <c r="N20" s="16">
        <f t="shared" si="2"/>
        <v>1.5603568525776548</v>
      </c>
      <c r="O20" s="16">
        <f t="shared" si="2"/>
        <v>1.5942952866338758</v>
      </c>
      <c r="P20" s="16">
        <f t="shared" si="2"/>
        <v>1.6285124058640355</v>
      </c>
      <c r="Q20" s="16">
        <f t="shared" si="2"/>
        <v>1.6630008546579027</v>
      </c>
    </row>
    <row r="21" spans="1:17" ht="15">
      <c r="A21" s="15">
        <f t="shared" si="1"/>
        <v>14</v>
      </c>
      <c r="B21" s="16">
        <f t="shared" si="2"/>
        <v>1.108202687368608</v>
      </c>
      <c r="C21" s="16">
        <f t="shared" si="2"/>
        <v>1.169054226177266</v>
      </c>
      <c r="D21" s="16">
        <f t="shared" si="2"/>
        <v>1.2000554203896074</v>
      </c>
      <c r="E21" s="16">
        <f t="shared" si="2"/>
        <v>1.2314295267381035</v>
      </c>
      <c r="F21" s="16">
        <f t="shared" si="2"/>
        <v>1.26316834894858</v>
      </c>
      <c r="G21" s="16">
        <f t="shared" si="2"/>
        <v>1.2952635806363169</v>
      </c>
      <c r="H21" s="16">
        <f t="shared" si="2"/>
        <v>1.3277068250962296</v>
      </c>
      <c r="I21" s="16">
        <f t="shared" si="2"/>
        <v>1.360489614635836</v>
      </c>
      <c r="J21" s="16">
        <f t="shared" si="2"/>
        <v>1.3936034293831212</v>
      </c>
      <c r="K21" s="16">
        <f t="shared" si="2"/>
        <v>1.4270397155073782</v>
      </c>
      <c r="L21" s="16">
        <f t="shared" si="2"/>
        <v>1.4607899027980173</v>
      </c>
      <c r="M21" s="16">
        <f t="shared" si="2"/>
        <v>1.4948454215533644</v>
      </c>
      <c r="N21" s="16">
        <f t="shared" si="2"/>
        <v>1.5291977187378585</v>
      </c>
      <c r="O21" s="16">
        <f t="shared" si="2"/>
        <v>1.563838273372941</v>
      </c>
      <c r="P21" s="16">
        <f t="shared" si="2"/>
        <v>1.5987586111330792</v>
      </c>
      <c r="Q21" s="16">
        <f t="shared" si="2"/>
        <v>1.6339503181253132</v>
      </c>
    </row>
    <row r="22" spans="1:17" ht="15">
      <c r="A22" s="15">
        <f t="shared" si="1"/>
        <v>15</v>
      </c>
      <c r="B22" s="16">
        <f t="shared" si="2"/>
        <v>1.0746051177081144</v>
      </c>
      <c r="C22" s="16">
        <f t="shared" si="2"/>
        <v>1.1365969345560967</v>
      </c>
      <c r="D22" s="16">
        <f t="shared" si="2"/>
        <v>1.1681898099079917</v>
      </c>
      <c r="E22" s="16">
        <f t="shared" si="2"/>
        <v>1.2001680620915143</v>
      </c>
      <c r="F22" s="16">
        <f t="shared" si="2"/>
        <v>1.2325220824934047</v>
      </c>
      <c r="G22" s="16">
        <f t="shared" si="2"/>
        <v>1.2652421672789533</v>
      </c>
      <c r="H22" s="16">
        <f t="shared" si="2"/>
        <v>1.298318542413025</v>
      </c>
      <c r="I22" s="16">
        <f t="shared" si="2"/>
        <v>1.331741387874891</v>
      </c>
      <c r="J22" s="16">
        <f t="shared" si="2"/>
        <v>1.3655008609815518</v>
      </c>
      <c r="K22" s="16">
        <f t="shared" si="2"/>
        <v>1.399587118744568</v>
      </c>
      <c r="L22" s="16">
        <f t="shared" si="2"/>
        <v>1.4339903391965105</v>
      </c>
      <c r="M22" s="16">
        <f t="shared" si="2"/>
        <v>1.4687007416342417</v>
      </c>
      <c r="N22" s="16">
        <f t="shared" si="2"/>
        <v>1.5037086057363855</v>
      </c>
      <c r="O22" s="16">
        <f t="shared" si="2"/>
        <v>1.5390042895228142</v>
      </c>
      <c r="P22" s="16">
        <f t="shared" si="2"/>
        <v>1.574578246133351</v>
      </c>
      <c r="Q22" s="16">
        <f t="shared" si="2"/>
        <v>1.6104210394128144</v>
      </c>
    </row>
    <row r="23" spans="1:17" ht="15">
      <c r="A23" s="15">
        <f t="shared" si="1"/>
        <v>16</v>
      </c>
      <c r="B23" s="16">
        <f t="shared" si="2"/>
        <v>1.0459019296055192</v>
      </c>
      <c r="C23" s="16">
        <f t="shared" si="2"/>
        <v>1.1090003993696453</v>
      </c>
      <c r="D23" s="16">
        <f t="shared" si="2"/>
        <v>1.1411649594856954</v>
      </c>
      <c r="E23" s="16">
        <f t="shared" si="2"/>
        <v>1.1737251260201922</v>
      </c>
      <c r="F23" s="16">
        <f t="shared" si="2"/>
        <v>1.2066698073377258</v>
      </c>
      <c r="G23" s="16">
        <f t="shared" si="2"/>
        <v>1.2399878432004505</v>
      </c>
      <c r="H23" s="16">
        <f t="shared" si="2"/>
        <v>1.2736680354663092</v>
      </c>
      <c r="I23" s="16">
        <f t="shared" si="2"/>
        <v>1.3076991774898112</v>
      </c>
      <c r="J23" s="16">
        <f t="shared" si="2"/>
        <v>1.342070082125998</v>
      </c>
      <c r="K23" s="16">
        <f t="shared" si="2"/>
        <v>1.3767696082546375</v>
      </c>
      <c r="L23" s="16">
        <f t="shared" si="2"/>
        <v>1.4117866857585333</v>
      </c>
      <c r="M23" s="16">
        <f t="shared" si="2"/>
        <v>1.4471103389063011</v>
      </c>
      <c r="N23" s="16">
        <f t="shared" si="2"/>
        <v>1.4827297081049564</v>
      </c>
      <c r="O23" s="16">
        <f t="shared" si="2"/>
        <v>1.5186340700025838</v>
      </c>
      <c r="P23" s="16">
        <f t="shared" si="2"/>
        <v>1.5548128559346075</v>
      </c>
      <c r="Q23" s="16">
        <f t="shared" si="2"/>
        <v>1.5912556687204995</v>
      </c>
    </row>
    <row r="24" spans="1:17" ht="15">
      <c r="A24" s="15">
        <f t="shared" si="1"/>
        <v>17</v>
      </c>
      <c r="B24" s="16">
        <f t="shared" si="2"/>
        <v>1.0212104568633962</v>
      </c>
      <c r="C24" s="16">
        <f t="shared" si="2"/>
        <v>1.085380644518278</v>
      </c>
      <c r="D24" s="16">
        <f t="shared" si="2"/>
        <v>1.118096265234516</v>
      </c>
      <c r="E24" s="16">
        <f t="shared" si="2"/>
        <v>1.1512155267961552</v>
      </c>
      <c r="F24" s="16">
        <f t="shared" si="2"/>
        <v>1.1847258023656997</v>
      </c>
      <c r="G24" s="16">
        <f t="shared" si="2"/>
        <v>1.2186144363513967</v>
      </c>
      <c r="H24" s="16">
        <f t="shared" si="2"/>
        <v>1.2528687810307884</v>
      </c>
      <c r="I24" s="16">
        <f t="shared" si="2"/>
        <v>1.2874762312203964</v>
      </c>
      <c r="J24" s="16">
        <f t="shared" si="2"/>
        <v>1.3224242568860838</v>
      </c>
      <c r="K24" s="16">
        <f t="shared" si="2"/>
        <v>1.3577004336130707</v>
      </c>
      <c r="L24" s="16">
        <f t="shared" si="2"/>
        <v>1.3932924708787318</v>
      </c>
      <c r="M24" s="16">
        <f t="shared" si="2"/>
        <v>1.429188238094381</v>
      </c>
      <c r="N24" s="16">
        <f t="shared" si="2"/>
        <v>1.4653757884030487</v>
      </c>
      <c r="O24" s="16">
        <f t="shared" si="2"/>
        <v>1.5018433802401983</v>
      </c>
      <c r="P24" s="16">
        <f t="shared" si="2"/>
        <v>1.5385794966817954</v>
      </c>
      <c r="Q24" s="16">
        <f t="shared" si="2"/>
        <v>1.575572862620873</v>
      </c>
    </row>
    <row r="25" spans="1:17" ht="15">
      <c r="A25" s="15">
        <f t="shared" si="1"/>
        <v>18</v>
      </c>
      <c r="B25" s="16">
        <f t="shared" si="2"/>
        <v>0.9998436978118609</v>
      </c>
      <c r="C25" s="16">
        <f t="shared" si="2"/>
        <v>1.0650496431642198</v>
      </c>
      <c r="D25" s="16">
        <f t="shared" si="2"/>
        <v>1.0982952426758479</v>
      </c>
      <c r="E25" s="16">
        <f t="shared" si="2"/>
        <v>1.131950382505073</v>
      </c>
      <c r="F25" s="16">
        <f t="shared" si="2"/>
        <v>1.1660008679266485</v>
      </c>
      <c r="G25" s="16">
        <f t="shared" si="2"/>
        <v>1.2004325297240672</v>
      </c>
      <c r="H25" s="16">
        <f t="shared" si="2"/>
        <v>1.2352312667385752</v>
      </c>
      <c r="I25" s="16">
        <f t="shared" si="2"/>
        <v>1.2703830856251663</v>
      </c>
      <c r="J25" s="16">
        <f t="shared" si="2"/>
        <v>1.30587413771785</v>
      </c>
      <c r="K25" s="16">
        <f t="shared" si="2"/>
        <v>1.3416907529408026</v>
      </c>
      <c r="L25" s="16">
        <f t="shared" si="2"/>
        <v>1.377819470734883</v>
      </c>
      <c r="M25" s="16">
        <f t="shared" si="2"/>
        <v>1.4142470679996328</v>
      </c>
      <c r="N25" s="16">
        <f t="shared" si="2"/>
        <v>1.4509605840779718</v>
      </c>
      <c r="O25" s="16">
        <f t="shared" si="2"/>
        <v>1.4879473428358845</v>
      </c>
      <c r="P25" s="16">
        <f t="shared" si="2"/>
        <v>1.5251949719107996</v>
      </c>
      <c r="Q25" s="16">
        <f t="shared" si="2"/>
        <v>1.5626914192219319</v>
      </c>
    </row>
    <row r="26" spans="1:17" ht="15">
      <c r="A26" s="15">
        <f t="shared" si="1"/>
        <v>19</v>
      </c>
      <c r="B26" s="16">
        <f t="shared" si="2"/>
        <v>0.9812589135938671</v>
      </c>
      <c r="C26" s="16">
        <f t="shared" si="2"/>
        <v>1.0474638892576278</v>
      </c>
      <c r="D26" s="16">
        <f t="shared" si="2"/>
        <v>1.0812180824603457</v>
      </c>
      <c r="E26" s="16">
        <f t="shared" si="2"/>
        <v>1.1153856587200808</v>
      </c>
      <c r="F26" s="16">
        <f t="shared" si="2"/>
        <v>1.1499508426846534</v>
      </c>
      <c r="G26" s="16">
        <f t="shared" si="2"/>
        <v>1.1848979540091416</v>
      </c>
      <c r="H26" s="16">
        <f t="shared" si="2"/>
        <v>1.2202114555412606</v>
      </c>
      <c r="I26" s="16">
        <f t="shared" si="2"/>
        <v>1.2558759976819687</v>
      </c>
      <c r="J26" s="16">
        <f t="shared" si="2"/>
        <v>1.2918764588520217</v>
      </c>
      <c r="K26" s="16">
        <f t="shared" si="2"/>
        <v>1.3281979820409784</v>
      </c>
      <c r="L26" s="16">
        <f t="shared" si="2"/>
        <v>1.364826007457662</v>
      </c>
      <c r="M26" s="16">
        <f t="shared" si="2"/>
        <v>1.401746301339623</v>
      </c>
      <c r="N26" s="16">
        <f t="shared" si="2"/>
        <v>1.4389449810123325</v>
      </c>
      <c r="O26" s="16">
        <f t="shared" si="2"/>
        <v>1.476408536318397</v>
      </c>
      <c r="P26" s="16">
        <f t="shared" si="2"/>
        <v>1.5141238475613508</v>
      </c>
      <c r="Q26" s="16">
        <f t="shared" si="2"/>
        <v>1.5520782001296176</v>
      </c>
    </row>
    <row r="27" spans="1:17" ht="15">
      <c r="A27" s="15">
        <f t="shared" si="1"/>
        <v>20</v>
      </c>
      <c r="B27" s="16">
        <f t="shared" si="2"/>
        <v>0.9650216450740058</v>
      </c>
      <c r="C27" s="16">
        <f t="shared" si="2"/>
        <v>1.0321883923760653</v>
      </c>
      <c r="D27" s="16">
        <f t="shared" si="2"/>
        <v>1.066429631512853</v>
      </c>
      <c r="E27" s="16">
        <f t="shared" si="2"/>
        <v>1.1010861335696107</v>
      </c>
      <c r="F27" s="16">
        <f t="shared" si="2"/>
        <v>1.1361405497143766</v>
      </c>
      <c r="G27" s="16">
        <f t="shared" si="2"/>
        <v>1.1715757112782956</v>
      </c>
      <c r="H27" s="16">
        <f t="shared" si="2"/>
        <v>1.2073746829691074</v>
      </c>
      <c r="I27" s="16">
        <f t="shared" si="2"/>
        <v>1.243520811035243</v>
      </c>
      <c r="J27" s="16">
        <f t="shared" si="2"/>
        <v>1.2799977663679085</v>
      </c>
      <c r="K27" s="16">
        <f t="shared" si="2"/>
        <v>1.3167895825866331</v>
      </c>
      <c r="L27" s="16">
        <f t="shared" si="2"/>
        <v>1.353880689205999</v>
      </c>
      <c r="M27" s="16">
        <f t="shared" si="2"/>
        <v>1.3912559400271223</v>
      </c>
      <c r="N27" s="16">
        <f t="shared" si="2"/>
        <v>1.4289006369355104</v>
      </c>
      <c r="O27" s="16">
        <f t="shared" si="2"/>
        <v>1.4668005493192968</v>
      </c>
      <c r="P27" s="16">
        <f t="shared" si="2"/>
        <v>1.5049419293468824</v>
      </c>
      <c r="Q27" s="16">
        <f t="shared" si="2"/>
        <v>1.5433115233631531</v>
      </c>
    </row>
    <row r="28" spans="1:1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5">
      <c r="A30" s="18" t="s">
        <v>13</v>
      </c>
      <c r="B30" s="19">
        <f>'Inputs '!E11</f>
        <v>50000</v>
      </c>
      <c r="C30" s="20" t="s">
        <v>14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5">
      <c r="A31" s="18" t="s">
        <v>8</v>
      </c>
      <c r="B31" s="19">
        <f>'Inputs '!E12</f>
        <v>15</v>
      </c>
      <c r="C31" s="20" t="s">
        <v>15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5">
      <c r="A32" s="18" t="s">
        <v>16</v>
      </c>
      <c r="B32" s="19">
        <f>'Inputs '!E13</f>
        <v>20</v>
      </c>
      <c r="C32" s="20" t="s">
        <v>17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5.75">
      <c r="A33" s="18" t="s">
        <v>6</v>
      </c>
      <c r="B33" s="21">
        <f>+(+$B$30*(((1+B$31/400)^(1/3))-1))/((1-(1/((1+B$31/400)^($B32*12/3)))))</f>
        <v>651.6187493259915</v>
      </c>
      <c r="C33" s="22" t="s">
        <v>18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2.75">
      <c r="A34" s="23" t="s">
        <v>19</v>
      </c>
      <c r="B34" s="24">
        <f>-PMT(B31/1200,B32*12,B30)</f>
        <v>658.3947912933189</v>
      </c>
      <c r="C34" s="2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L62"/>
  <sheetViews>
    <sheetView zoomScalePageLayoutView="0" workbookViewId="0" topLeftCell="A8">
      <selection activeCell="B33" sqref="B33"/>
    </sheetView>
  </sheetViews>
  <sheetFormatPr defaultColWidth="9.140625" defaultRowHeight="12.75"/>
  <cols>
    <col min="1" max="1" width="9.140625" style="8" customWidth="1"/>
    <col min="2" max="2" width="18.57421875" style="8" customWidth="1"/>
    <col min="3" max="3" width="10.8515625" style="8" customWidth="1"/>
    <col min="4" max="9" width="9.57421875" style="8" bestFit="1" customWidth="1"/>
    <col min="10" max="16384" width="9.140625" style="8" customWidth="1"/>
  </cols>
  <sheetData>
    <row r="1" spans="1:90" ht="22.5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</row>
    <row r="2" spans="1:90" ht="21">
      <c r="A2" s="25"/>
      <c r="B2" s="25"/>
      <c r="C2" s="25"/>
      <c r="D2" s="26"/>
      <c r="E2" s="26"/>
      <c r="F2" s="26"/>
      <c r="G2" s="26"/>
      <c r="H2" s="26"/>
      <c r="I2" s="2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22.5">
      <c r="A3" s="27" t="s">
        <v>7</v>
      </c>
      <c r="B3" s="28"/>
      <c r="C3" s="27">
        <v>100</v>
      </c>
      <c r="D3" s="26"/>
      <c r="E3" s="26"/>
      <c r="F3" s="26"/>
      <c r="G3" s="26"/>
      <c r="H3" s="26"/>
      <c r="I3" s="2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</row>
    <row r="4" spans="1:9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90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</row>
    <row r="6" spans="1:90" ht="14.25">
      <c r="A6" s="7"/>
      <c r="B6" s="7"/>
      <c r="C6" s="7"/>
      <c r="D6" s="7"/>
      <c r="E6" s="7"/>
      <c r="F6" s="7"/>
      <c r="G6" s="7"/>
      <c r="H6" s="7"/>
      <c r="I6" s="1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</row>
    <row r="7" spans="1:52" ht="19.5">
      <c r="A7" s="13" t="s">
        <v>12</v>
      </c>
      <c r="B7" s="14">
        <v>6</v>
      </c>
      <c r="C7" s="14">
        <v>6.5</v>
      </c>
      <c r="D7" s="14">
        <v>7</v>
      </c>
      <c r="E7" s="14">
        <v>7.5</v>
      </c>
      <c r="F7" s="14">
        <v>8</v>
      </c>
      <c r="G7" s="14">
        <v>8.5</v>
      </c>
      <c r="H7" s="14">
        <v>9</v>
      </c>
      <c r="I7" s="14">
        <v>9.5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ht="15">
      <c r="A8" s="15">
        <v>1</v>
      </c>
      <c r="B8" s="16">
        <f aca="true" t="shared" si="0" ref="B8:I23">+(+$C$3*(((1+B$7/400)^(1/3))-1))/((1-(1/((1+B$7/400)^($A8*12/3)))))</f>
        <v>8.60527551103427</v>
      </c>
      <c r="C8" s="16">
        <f t="shared" si="0"/>
        <v>8.628035556372383</v>
      </c>
      <c r="D8" s="16">
        <f t="shared" si="0"/>
        <v>8.650810395347083</v>
      </c>
      <c r="E8" s="16">
        <f t="shared" si="0"/>
        <v>8.67359996128232</v>
      </c>
      <c r="F8" s="16">
        <f t="shared" si="0"/>
        <v>8.69640418764446</v>
      </c>
      <c r="G8" s="16">
        <f t="shared" si="0"/>
        <v>8.719223008041778</v>
      </c>
      <c r="H8" s="16">
        <f t="shared" si="0"/>
        <v>8.742056356224914</v>
      </c>
      <c r="I8" s="16">
        <f t="shared" si="0"/>
        <v>8.76490416608636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ht="15">
      <c r="A9" s="15">
        <f>+A8+1</f>
        <v>2</v>
      </c>
      <c r="B9" s="16">
        <f t="shared" si="0"/>
        <v>4.430720513966831</v>
      </c>
      <c r="C9" s="16">
        <f t="shared" si="0"/>
        <v>4.453048214996105</v>
      </c>
      <c r="D9" s="16">
        <f t="shared" si="0"/>
        <v>4.475424780446076</v>
      </c>
      <c r="E9" s="16">
        <f t="shared" si="0"/>
        <v>4.4978500239955705</v>
      </c>
      <c r="F9" s="16">
        <f t="shared" si="0"/>
        <v>4.52032375886139</v>
      </c>
      <c r="G9" s="16">
        <f t="shared" si="0"/>
        <v>4.5428457978092585</v>
      </c>
      <c r="H9" s="16">
        <f t="shared" si="0"/>
        <v>4.565415953165108</v>
      </c>
      <c r="I9" s="16">
        <f t="shared" si="0"/>
        <v>4.588034036825844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ht="15">
      <c r="A10" s="15">
        <f aca="true" t="shared" si="1" ref="A10:A26">+A9+1</f>
        <v>3</v>
      </c>
      <c r="B10" s="16">
        <f t="shared" si="0"/>
        <v>3.040845838558719</v>
      </c>
      <c r="C10" s="16">
        <f t="shared" si="0"/>
        <v>3.0633123087512435</v>
      </c>
      <c r="D10" s="16">
        <f t="shared" si="0"/>
        <v>3.0858610003828826</v>
      </c>
      <c r="E10" s="16">
        <f t="shared" si="0"/>
        <v>3.1084915828551276</v>
      </c>
      <c r="F10" s="16">
        <f t="shared" si="0"/>
        <v>3.1312037227762572</v>
      </c>
      <c r="G10" s="16">
        <f t="shared" si="0"/>
        <v>3.153997084010749</v>
      </c>
      <c r="H10" s="16">
        <f t="shared" si="0"/>
        <v>3.17687132772906</v>
      </c>
      <c r="I10" s="16">
        <f t="shared" si="0"/>
        <v>3.1998261124571163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15">
      <c r="A11" s="15">
        <f t="shared" si="1"/>
        <v>4</v>
      </c>
      <c r="B11" s="16">
        <f t="shared" si="0"/>
        <v>2.3471390606870948</v>
      </c>
      <c r="C11" s="16">
        <f t="shared" si="0"/>
        <v>2.3698862629927926</v>
      </c>
      <c r="D11" s="16">
        <f t="shared" si="0"/>
        <v>2.3927486574767443</v>
      </c>
      <c r="E11" s="16">
        <f t="shared" si="0"/>
        <v>2.4157257311656273</v>
      </c>
      <c r="F11" s="16">
        <f t="shared" si="0"/>
        <v>2.438816963456316</v>
      </c>
      <c r="G11" s="16">
        <f t="shared" si="0"/>
        <v>2.462021826255588</v>
      </c>
      <c r="H11" s="16">
        <f t="shared" si="0"/>
        <v>2.4853397841209803</v>
      </c>
      <c r="I11" s="16">
        <f t="shared" si="0"/>
        <v>2.5087702944022707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ht="15">
      <c r="A12" s="15">
        <f t="shared" si="1"/>
        <v>5</v>
      </c>
      <c r="B12" s="16">
        <f t="shared" si="0"/>
        <v>1.9318970031860387</v>
      </c>
      <c r="C12" s="16">
        <f t="shared" si="0"/>
        <v>1.9549808132825428</v>
      </c>
      <c r="D12" s="16">
        <f t="shared" si="0"/>
        <v>1.9782124007403505</v>
      </c>
      <c r="E12" s="16">
        <f t="shared" si="0"/>
        <v>2.0015910197810958</v>
      </c>
      <c r="F12" s="16">
        <f t="shared" si="0"/>
        <v>2.0251159089674884</v>
      </c>
      <c r="G12" s="16">
        <f t="shared" si="0"/>
        <v>2.048786291521935</v>
      </c>
      <c r="H12" s="16">
        <f t="shared" si="0"/>
        <v>2.072601375649068</v>
      </c>
      <c r="I12" s="16">
        <f t="shared" si="0"/>
        <v>2.096560354861541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15">
      <c r="A13" s="15">
        <f t="shared" si="1"/>
        <v>6</v>
      </c>
      <c r="B13" s="16">
        <f t="shared" si="0"/>
        <v>1.6558847018349536</v>
      </c>
      <c r="C13" s="16">
        <f t="shared" si="0"/>
        <v>1.6793320884471274</v>
      </c>
      <c r="D13" s="16">
        <f t="shared" si="0"/>
        <v>1.702959399736293</v>
      </c>
      <c r="E13" s="16">
        <f t="shared" si="0"/>
        <v>1.726765595018667</v>
      </c>
      <c r="F13" s="16">
        <f t="shared" si="0"/>
        <v>1.7507496061638157</v>
      </c>
      <c r="G13" s="16">
        <f t="shared" si="0"/>
        <v>1.7749103382331004</v>
      </c>
      <c r="H13" s="16">
        <f t="shared" si="0"/>
        <v>1.7992466701283156</v>
      </c>
      <c r="I13" s="16">
        <f t="shared" si="0"/>
        <v>1.8237574552494336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ht="15">
      <c r="A14" s="15">
        <f t="shared" si="1"/>
        <v>7</v>
      </c>
      <c r="B14" s="16">
        <f t="shared" si="0"/>
        <v>1.4594295445733776</v>
      </c>
      <c r="C14" s="16">
        <f t="shared" si="0"/>
        <v>1.483254910103249</v>
      </c>
      <c r="D14" s="16">
        <f t="shared" si="0"/>
        <v>1.5072918438431824</v>
      </c>
      <c r="E14" s="16">
        <f t="shared" si="0"/>
        <v>1.531538937132557</v>
      </c>
      <c r="F14" s="16">
        <f t="shared" si="0"/>
        <v>1.555994737897934</v>
      </c>
      <c r="G14" s="16">
        <f t="shared" si="0"/>
        <v>1.580657751822127</v>
      </c>
      <c r="H14" s="16">
        <f t="shared" si="0"/>
        <v>1.6055264435351642</v>
      </c>
      <c r="I14" s="16">
        <f t="shared" si="0"/>
        <v>1.6305992378250374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ht="15">
      <c r="A15" s="15">
        <f t="shared" si="1"/>
        <v>8</v>
      </c>
      <c r="B15" s="16">
        <f t="shared" si="0"/>
        <v>1.3126948073450178</v>
      </c>
      <c r="C15" s="16">
        <f t="shared" si="0"/>
        <v>1.3369061191961067</v>
      </c>
      <c r="D15" s="16">
        <f t="shared" si="0"/>
        <v>1.3613600696170172</v>
      </c>
      <c r="E15" s="16">
        <f t="shared" si="0"/>
        <v>1.3860547987189824</v>
      </c>
      <c r="F15" s="16">
        <f t="shared" si="0"/>
        <v>1.4109883828036094</v>
      </c>
      <c r="G15" s="16">
        <f t="shared" si="0"/>
        <v>1.4361588363621531</v>
      </c>
      <c r="H15" s="16">
        <f t="shared" si="0"/>
        <v>1.4615641141156295</v>
      </c>
      <c r="I15" s="16">
        <f t="shared" si="0"/>
        <v>1.4872021130915425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5">
      <c r="A16" s="15">
        <f t="shared" si="1"/>
        <v>9</v>
      </c>
      <c r="B16" s="16">
        <f t="shared" si="0"/>
        <v>1.199104166944718</v>
      </c>
      <c r="C16" s="16">
        <f t="shared" si="0"/>
        <v>1.2237056862701814</v>
      </c>
      <c r="D16" s="16">
        <f t="shared" si="0"/>
        <v>1.2485802720873687</v>
      </c>
      <c r="E16" s="16">
        <f t="shared" si="0"/>
        <v>1.2737255207355265</v>
      </c>
      <c r="F16" s="16">
        <f t="shared" si="0"/>
        <v>1.299138939849713</v>
      </c>
      <c r="G16" s="16">
        <f t="shared" si="0"/>
        <v>1.3248179515976561</v>
      </c>
      <c r="H16" s="16">
        <f t="shared" si="0"/>
        <v>1.3507598959848943</v>
      </c>
      <c r="I16" s="16">
        <f t="shared" si="0"/>
        <v>1.3769620342199917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ht="15">
      <c r="A17" s="15">
        <f t="shared" si="1"/>
        <v>10</v>
      </c>
      <c r="B17" s="16">
        <f t="shared" si="0"/>
        <v>1.1087115069393039</v>
      </c>
      <c r="C17" s="16">
        <f t="shared" si="0"/>
        <v>1.1337051568092833</v>
      </c>
      <c r="D17" s="16">
        <f t="shared" si="0"/>
        <v>1.1590015911441547</v>
      </c>
      <c r="E17" s="16">
        <f t="shared" si="0"/>
        <v>1.1845977616513703</v>
      </c>
      <c r="F17" s="16">
        <f t="shared" si="0"/>
        <v>1.2104905020728682</v>
      </c>
      <c r="G17" s="16">
        <f t="shared" si="0"/>
        <v>1.2366765331928065</v>
      </c>
      <c r="H17" s="16">
        <f t="shared" si="0"/>
        <v>1.2631524679494488</v>
      </c>
      <c r="I17" s="16">
        <f t="shared" si="0"/>
        <v>1.2899148166360765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ht="15">
      <c r="A18" s="15">
        <f t="shared" si="1"/>
        <v>11</v>
      </c>
      <c r="B18" s="16">
        <f t="shared" si="0"/>
        <v>1.0351871937693296</v>
      </c>
      <c r="C18" s="16">
        <f t="shared" si="0"/>
        <v>1.0605733092772969</v>
      </c>
      <c r="D18" s="16">
        <f t="shared" si="0"/>
        <v>1.0862911524109713</v>
      </c>
      <c r="E18" s="16">
        <f t="shared" si="0"/>
        <v>1.1123369221251844</v>
      </c>
      <c r="F18" s="16">
        <f t="shared" si="0"/>
        <v>1.1387066661187148</v>
      </c>
      <c r="G18" s="16">
        <f t="shared" si="0"/>
        <v>1.1653962882880635</v>
      </c>
      <c r="H18" s="16">
        <f t="shared" si="0"/>
        <v>1.1924015563275177</v>
      </c>
      <c r="I18" s="16">
        <f t="shared" si="0"/>
        <v>1.2197181094490994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ht="15">
      <c r="A19" s="15">
        <f t="shared" si="1"/>
        <v>12</v>
      </c>
      <c r="B19" s="16">
        <f t="shared" si="0"/>
        <v>0.9743112153979554</v>
      </c>
      <c r="C19" s="16">
        <f t="shared" si="0"/>
        <v>1.0000889850651342</v>
      </c>
      <c r="D19" s="16">
        <f t="shared" si="0"/>
        <v>1.0262265890618454</v>
      </c>
      <c r="E19" s="16">
        <f t="shared" si="0"/>
        <v>1.052719359329279</v>
      </c>
      <c r="F19" s="16">
        <f t="shared" si="0"/>
        <v>1.0795624397805579</v>
      </c>
      <c r="G19" s="16">
        <f t="shared" si="0"/>
        <v>1.1067507970303796</v>
      </c>
      <c r="H19" s="16">
        <f t="shared" si="0"/>
        <v>1.1342792313141907</v>
      </c>
      <c r="I19" s="16">
        <f t="shared" si="0"/>
        <v>1.162142387553028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ht="15">
      <c r="A20" s="15">
        <f t="shared" si="1"/>
        <v>13</v>
      </c>
      <c r="B20" s="16">
        <f t="shared" si="0"/>
        <v>0.9231617949531411</v>
      </c>
      <c r="C20" s="16">
        <f t="shared" si="0"/>
        <v>0.9493295361880077</v>
      </c>
      <c r="D20" s="16">
        <f t="shared" si="0"/>
        <v>0.9758843239809808</v>
      </c>
      <c r="E20" s="16">
        <f t="shared" si="0"/>
        <v>1.0028205040315925</v>
      </c>
      <c r="F20" s="16">
        <f t="shared" si="0"/>
        <v>1.030132194514566</v>
      </c>
      <c r="G20" s="16">
        <f t="shared" si="0"/>
        <v>1.0578133010783803</v>
      </c>
      <c r="H20" s="16">
        <f t="shared" si="0"/>
        <v>1.0858575320686277</v>
      </c>
      <c r="I20" s="16">
        <f t="shared" si="0"/>
        <v>1.114258413906481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ht="15">
      <c r="A21" s="15">
        <f t="shared" si="1"/>
        <v>14</v>
      </c>
      <c r="B21" s="16">
        <f t="shared" si="0"/>
        <v>0.8796517418381004</v>
      </c>
      <c r="C21" s="16">
        <f t="shared" si="0"/>
        <v>0.9062070818056382</v>
      </c>
      <c r="D21" s="16">
        <f t="shared" si="0"/>
        <v>0.933175732002606</v>
      </c>
      <c r="E21" s="16">
        <f t="shared" si="0"/>
        <v>0.960550928903411</v>
      </c>
      <c r="F21" s="16">
        <f t="shared" si="0"/>
        <v>0.9883256401959924</v>
      </c>
      <c r="G21" s="16">
        <f t="shared" si="0"/>
        <v>1.016492585209104</v>
      </c>
      <c r="H21" s="16">
        <f t="shared" si="0"/>
        <v>1.045044255577722</v>
      </c>
      <c r="I21" s="16">
        <f t="shared" si="0"/>
        <v>1.0739729360402681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ht="15">
      <c r="A22" s="15">
        <f t="shared" si="1"/>
        <v>15</v>
      </c>
      <c r="B22" s="16">
        <f t="shared" si="0"/>
        <v>0.8422502627966602</v>
      </c>
      <c r="C22" s="16">
        <f t="shared" si="0"/>
        <v>0.8691902627298347</v>
      </c>
      <c r="D22" s="16">
        <f t="shared" si="0"/>
        <v>0.8965688381038978</v>
      </c>
      <c r="E22" s="16">
        <f t="shared" si="0"/>
        <v>0.9243779906648067</v>
      </c>
      <c r="F22" s="16">
        <f t="shared" si="0"/>
        <v>0.9526094114978607</v>
      </c>
      <c r="G22" s="16">
        <f t="shared" si="0"/>
        <v>0.9812545082079338</v>
      </c>
      <c r="H22" s="16">
        <f t="shared" si="0"/>
        <v>1.010304432309628</v>
      </c>
      <c r="I22" s="16">
        <f t="shared" si="0"/>
        <v>1.0397501066709958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ht="15">
      <c r="A23" s="15">
        <f t="shared" si="1"/>
        <v>16</v>
      </c>
      <c r="B23" s="16">
        <f t="shared" si="0"/>
        <v>0.8098090941754843</v>
      </c>
      <c r="C23" s="16">
        <f t="shared" si="0"/>
        <v>0.8371303384994736</v>
      </c>
      <c r="D23" s="16">
        <f t="shared" si="0"/>
        <v>0.8649143794841928</v>
      </c>
      <c r="E23" s="16">
        <f t="shared" si="0"/>
        <v>0.8931518573693576</v>
      </c>
      <c r="F23" s="16">
        <f t="shared" si="0"/>
        <v>0.921833060577469</v>
      </c>
      <c r="G23" s="16">
        <f t="shared" si="0"/>
        <v>0.9509479611270736</v>
      </c>
      <c r="H23" s="16">
        <f t="shared" si="0"/>
        <v>0.9804862501602402</v>
      </c>
      <c r="I23" s="16">
        <f t="shared" si="0"/>
        <v>1.010437373361885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ht="15">
      <c r="A24" s="15">
        <f t="shared" si="1"/>
        <v>17</v>
      </c>
      <c r="B24" s="16">
        <f aca="true" t="shared" si="2" ref="B24:I27">+(+$C$3*(((1+B$7/400)^(1/3))-1))/((1-(1/((1+B$7/400)^($A24*12/3)))))</f>
        <v>0.7814499995689859</v>
      </c>
      <c r="C24" s="16">
        <f t="shared" si="2"/>
        <v>0.8091486623870905</v>
      </c>
      <c r="D24" s="16">
        <f t="shared" si="2"/>
        <v>0.8373332580810786</v>
      </c>
      <c r="E24" s="16">
        <f t="shared" si="2"/>
        <v>0.8659929385732993</v>
      </c>
      <c r="F24" s="16">
        <f t="shared" si="2"/>
        <v>0.8951164650192359</v>
      </c>
      <c r="G24" s="16">
        <f t="shared" si="2"/>
        <v>0.9246922530745005</v>
      </c>
      <c r="H24" s="16">
        <f t="shared" si="2"/>
        <v>0.9547084180800693</v>
      </c>
      <c r="I24" s="16">
        <f t="shared" si="2"/>
        <v>0.9851528198591293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ht="15">
      <c r="A25" s="15">
        <f t="shared" si="1"/>
        <v>18</v>
      </c>
      <c r="B25" s="16">
        <f t="shared" si="2"/>
        <v>0.7564897685048705</v>
      </c>
      <c r="C25" s="16">
        <f t="shared" si="2"/>
        <v>0.7845616650937856</v>
      </c>
      <c r="D25" s="16">
        <f t="shared" si="2"/>
        <v>0.8131415093833547</v>
      </c>
      <c r="E25" s="16">
        <f t="shared" si="2"/>
        <v>0.8422168393573879</v>
      </c>
      <c r="F25" s="16">
        <f t="shared" si="2"/>
        <v>0.8717747671163399</v>
      </c>
      <c r="G25" s="16">
        <f t="shared" si="2"/>
        <v>0.9018020357374806</v>
      </c>
      <c r="H25" s="16">
        <f t="shared" si="2"/>
        <v>0.9322850757172644</v>
      </c>
      <c r="I25" s="16">
        <f t="shared" si="2"/>
        <v>0.9632100605850799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2" ht="15">
      <c r="A26" s="15">
        <f t="shared" si="1"/>
        <v>19</v>
      </c>
      <c r="B26" s="16">
        <f t="shared" si="2"/>
        <v>0.7343888999716432</v>
      </c>
      <c r="C26" s="16">
        <f t="shared" si="2"/>
        <v>0.7628295280960707</v>
      </c>
      <c r="D26" s="16">
        <f t="shared" si="2"/>
        <v>0.7917989656696692</v>
      </c>
      <c r="E26" s="16">
        <f t="shared" si="2"/>
        <v>0.8212830134989573</v>
      </c>
      <c r="F26" s="16">
        <f t="shared" si="2"/>
        <v>0.8512670169619788</v>
      </c>
      <c r="G26" s="16">
        <f t="shared" si="2"/>
        <v>0.8817359362914047</v>
      </c>
      <c r="H26" s="16">
        <f t="shared" si="2"/>
        <v>0.912674415916974</v>
      </c>
      <c r="I26" s="16">
        <f t="shared" si="2"/>
        <v>0.9440668523316676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ht="15">
      <c r="A27" s="15">
        <f>+A26+1</f>
        <v>20</v>
      </c>
      <c r="B27" s="16">
        <f t="shared" si="2"/>
        <v>0.7147156810684506</v>
      </c>
      <c r="C27" s="16">
        <f t="shared" si="2"/>
        <v>0.743520255222424</v>
      </c>
      <c r="D27" s="16">
        <f t="shared" si="2"/>
        <v>0.7728733205500928</v>
      </c>
      <c r="E27" s="16">
        <f t="shared" si="2"/>
        <v>0.8027588209738329</v>
      </c>
      <c r="F27" s="16">
        <f t="shared" si="2"/>
        <v>0.8331602228365836</v>
      </c>
      <c r="G27" s="16">
        <f t="shared" si="2"/>
        <v>0.8640606004933764</v>
      </c>
      <c r="H27" s="16">
        <f t="shared" si="2"/>
        <v>0.8954427201992533</v>
      </c>
      <c r="I27" s="16">
        <f t="shared" si="2"/>
        <v>0.9272891216132501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ht="12.75">
      <c r="A28" s="17"/>
      <c r="B28" s="17"/>
      <c r="C28" s="17"/>
      <c r="D28" s="17"/>
      <c r="E28" s="17"/>
      <c r="F28" s="17"/>
      <c r="G28" s="17"/>
      <c r="H28" s="17"/>
      <c r="I28" s="1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ht="12.75">
      <c r="A29" s="17"/>
      <c r="B29" s="17"/>
      <c r="C29" s="17"/>
      <c r="D29" s="17"/>
      <c r="E29" s="17"/>
      <c r="F29" s="17"/>
      <c r="G29" s="17"/>
      <c r="H29" s="17"/>
      <c r="I29" s="1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52" ht="15">
      <c r="A30" s="18"/>
      <c r="B30" s="29">
        <v>5000000</v>
      </c>
      <c r="C30" s="30" t="s">
        <v>14</v>
      </c>
      <c r="D30" s="17"/>
      <c r="E30" s="17"/>
      <c r="F30" s="17"/>
      <c r="G30" s="17"/>
      <c r="H30" s="17"/>
      <c r="I30" s="1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1:52" ht="15">
      <c r="A31" s="18" t="s">
        <v>8</v>
      </c>
      <c r="B31" s="29">
        <v>14.75</v>
      </c>
      <c r="C31" s="30" t="s">
        <v>15</v>
      </c>
      <c r="D31" s="17"/>
      <c r="E31" s="17"/>
      <c r="F31" s="17"/>
      <c r="G31" s="17"/>
      <c r="H31" s="17"/>
      <c r="I31" s="1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ht="15">
      <c r="A32" s="18" t="s">
        <v>16</v>
      </c>
      <c r="B32" s="29">
        <v>7</v>
      </c>
      <c r="C32" s="30" t="s">
        <v>17</v>
      </c>
      <c r="D32" s="17"/>
      <c r="E32" s="17"/>
      <c r="F32" s="17"/>
      <c r="G32" s="17"/>
      <c r="H32" s="17"/>
      <c r="I32" s="1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ht="15.75">
      <c r="A33" s="18" t="s">
        <v>6</v>
      </c>
      <c r="B33" s="31">
        <f>+(+$B$30*(((1+B$31/400)^(1/3))-1))/((1-(1/((1+B$31/400)^($B32*12/3)))))</f>
        <v>95287.96308415153</v>
      </c>
      <c r="C33" s="32" t="s">
        <v>18</v>
      </c>
      <c r="D33" s="17"/>
      <c r="E33" s="17"/>
      <c r="F33" s="17"/>
      <c r="G33" s="17"/>
      <c r="H33" s="17"/>
      <c r="I33" s="1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ht="15.75">
      <c r="A34" s="30" t="s">
        <v>19</v>
      </c>
      <c r="B34" s="33">
        <f>-PMT(B31/1200,B32*12,B30)</f>
        <v>95783.80376901603</v>
      </c>
      <c r="C34" s="30"/>
      <c r="D34" s="17"/>
      <c r="E34" s="17"/>
      <c r="F34" s="17"/>
      <c r="G34" s="17"/>
      <c r="H34" s="17"/>
      <c r="I34" s="1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ht="12.75">
      <c r="A35" s="17"/>
      <c r="B35" s="17"/>
      <c r="C35" s="17"/>
      <c r="D35" s="17"/>
      <c r="E35" s="17"/>
      <c r="F35" s="17"/>
      <c r="G35" s="17"/>
      <c r="H35" s="17"/>
      <c r="I35" s="1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ht="12.75">
      <c r="A36" s="17"/>
      <c r="B36" s="17"/>
      <c r="C36" s="17"/>
      <c r="D36" s="17"/>
      <c r="E36" s="17"/>
      <c r="F36" s="17"/>
      <c r="G36" s="17"/>
      <c r="H36" s="17"/>
      <c r="I36" s="1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ht="12.75">
      <c r="A37" s="17"/>
      <c r="B37" s="17"/>
      <c r="C37" s="17"/>
      <c r="D37" s="17"/>
      <c r="E37" s="17"/>
      <c r="F37" s="17"/>
      <c r="G37" s="17"/>
      <c r="H37" s="17"/>
      <c r="I37" s="1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1:52" ht="12.75">
      <c r="A38" s="17"/>
      <c r="B38" s="17"/>
      <c r="C38" s="17"/>
      <c r="D38" s="17"/>
      <c r="E38" s="17"/>
      <c r="F38" s="17"/>
      <c r="G38" s="17"/>
      <c r="H38" s="17"/>
      <c r="I38" s="1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ht="12.75">
      <c r="A39" s="17"/>
      <c r="B39" s="17"/>
      <c r="C39" s="17"/>
      <c r="D39" s="17"/>
      <c r="E39" s="17"/>
      <c r="F39" s="17"/>
      <c r="G39" s="17"/>
      <c r="H39" s="17"/>
      <c r="I39" s="1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:52" ht="12.75">
      <c r="A40" s="17"/>
      <c r="B40" s="17"/>
      <c r="C40" s="17"/>
      <c r="D40" s="17"/>
      <c r="E40" s="17"/>
      <c r="F40" s="17"/>
      <c r="G40" s="17"/>
      <c r="H40" s="17"/>
      <c r="I40" s="1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ht="12.75">
      <c r="A41" s="17"/>
      <c r="B41" s="17"/>
      <c r="C41" s="17"/>
      <c r="D41" s="17"/>
      <c r="E41" s="17"/>
      <c r="F41" s="17"/>
      <c r="G41" s="17"/>
      <c r="H41" s="17"/>
      <c r="I41" s="1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ht="12.75">
      <c r="A42" s="17"/>
      <c r="B42" s="17"/>
      <c r="C42" s="17"/>
      <c r="D42" s="17"/>
      <c r="E42" s="17"/>
      <c r="F42" s="17"/>
      <c r="G42" s="17"/>
      <c r="H42" s="17"/>
      <c r="I42" s="1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ht="12.75">
      <c r="A43" s="17"/>
      <c r="B43" s="17"/>
      <c r="C43" s="17"/>
      <c r="D43" s="17"/>
      <c r="E43" s="17"/>
      <c r="F43" s="17"/>
      <c r="G43" s="17"/>
      <c r="H43" s="17"/>
      <c r="I43" s="1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ht="12.75">
      <c r="A44" s="17"/>
      <c r="B44" s="17"/>
      <c r="C44" s="17"/>
      <c r="D44" s="17"/>
      <c r="E44" s="17"/>
      <c r="F44" s="17"/>
      <c r="G44" s="17"/>
      <c r="H44" s="17"/>
      <c r="I44" s="1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ht="12.75">
      <c r="A45" s="17"/>
      <c r="B45" s="17"/>
      <c r="C45" s="17"/>
      <c r="D45" s="17"/>
      <c r="E45" s="17"/>
      <c r="F45" s="17"/>
      <c r="G45" s="17"/>
      <c r="H45" s="17"/>
      <c r="I45" s="1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ht="12.75">
      <c r="A46" s="17"/>
      <c r="B46" s="17"/>
      <c r="C46" s="17"/>
      <c r="D46" s="17"/>
      <c r="E46" s="17"/>
      <c r="F46" s="17"/>
      <c r="G46" s="17"/>
      <c r="H46" s="17"/>
      <c r="I46" s="1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ht="12.75">
      <c r="A47" s="17"/>
      <c r="B47" s="17"/>
      <c r="C47" s="17"/>
      <c r="D47" s="17"/>
      <c r="E47" s="17"/>
      <c r="F47" s="17"/>
      <c r="G47" s="17"/>
      <c r="H47" s="17"/>
      <c r="I47" s="1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ht="12.75">
      <c r="A48" s="17"/>
      <c r="B48" s="17"/>
      <c r="C48" s="17"/>
      <c r="D48" s="17"/>
      <c r="E48" s="17"/>
      <c r="F48" s="17"/>
      <c r="G48" s="17"/>
      <c r="H48" s="17"/>
      <c r="I48" s="1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ht="12.75">
      <c r="A49" s="17"/>
      <c r="B49" s="17"/>
      <c r="C49" s="17"/>
      <c r="D49" s="17"/>
      <c r="E49" s="17"/>
      <c r="F49" s="17"/>
      <c r="G49" s="17"/>
      <c r="H49" s="17"/>
      <c r="I49" s="1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ht="12.75">
      <c r="A50" s="17"/>
      <c r="B50" s="17"/>
      <c r="C50" s="17"/>
      <c r="D50" s="17"/>
      <c r="E50" s="17"/>
      <c r="F50" s="17"/>
      <c r="G50" s="17"/>
      <c r="H50" s="17"/>
      <c r="I50" s="1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2.7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2.7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2.7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2.7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17"/>
    </row>
  </sheetData>
  <sheetProtection/>
  <mergeCells count="1">
    <mergeCell ref="A1:I1"/>
  </mergeCells>
  <printOptions/>
  <pageMargins left="1" right="0.75" top="2.25" bottom="1" header="0.5" footer="0.5"/>
  <pageSetup blackAndWhite="1" horizontalDpi="180" verticalDpi="180" orientation="portrait" paperSize="40" r:id="rId1"/>
  <headerFooter alignWithMargins="0">
    <oddHeader>&amp;LBank of Maharashtra&amp;CCredit Deptt&amp;R&amp;D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www.taxguru.in</dc:creator>
  <cp:keywords/>
  <dc:description/>
  <cp:lastModifiedBy>computer solutions</cp:lastModifiedBy>
  <cp:lastPrinted>2009-06-11T06:10:01Z</cp:lastPrinted>
  <dcterms:created xsi:type="dcterms:W3CDTF">2006-11-07T05:52:24Z</dcterms:created>
  <dcterms:modified xsi:type="dcterms:W3CDTF">2014-03-26T03:54:34Z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